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720" activeTab="4"/>
  </bookViews>
  <sheets>
    <sheet name="Инструкция" sheetId="1" r:id="rId1"/>
    <sheet name="Титульный" sheetId="2" r:id="rId2"/>
    <sheet name="Приложение 1.1" sheetId="3" r:id="rId3"/>
    <sheet name="Приложение 1.2" sheetId="4" r:id="rId4"/>
    <sheet name="Приложение 2" sheetId="5" r:id="rId5"/>
    <sheet name="Приложение 3" sheetId="6" r:id="rId6"/>
    <sheet name="Приложение 5.1" sheetId="7" r:id="rId7"/>
    <sheet name="Приложение 5.2" sheetId="8" r:id="rId8"/>
  </sheets>
  <externalReferences>
    <externalReference r:id="rId11"/>
  </externalReferences>
  <definedNames>
    <definedName name="_xlnm.Print_Area" localSheetId="2">'Приложение 1.1'!$C$2:$J$306</definedName>
    <definedName name="период" localSheetId="1">'Титульный'!$F$3:$F$6</definedName>
  </definedNames>
  <calcPr fullCalcOnLoad="1"/>
</workbook>
</file>

<file path=xl/sharedStrings.xml><?xml version="1.0" encoding="utf-8"?>
<sst xmlns="http://schemas.openxmlformats.org/spreadsheetml/2006/main" count="1963" uniqueCount="979">
  <si>
    <t>N п/п</t>
  </si>
  <si>
    <t>Объект электросетевого хозяйства</t>
  </si>
  <si>
    <t>Год ввода объекта</t>
  </si>
  <si>
    <t>Уровень напряжения, кВ</t>
  </si>
  <si>
    <t>1.</t>
  </si>
  <si>
    <t>Строительство воздушных линий</t>
  </si>
  <si>
    <t>2.</t>
  </si>
  <si>
    <t>Строительство кабельных линий</t>
  </si>
  <si>
    <t>3.</t>
  </si>
  <si>
    <t>Строительство пунктов секционирования</t>
  </si>
  <si>
    <t>4.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</si>
  <si>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</si>
  <si>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5.</t>
  </si>
  <si>
    <t>Строительство распределительных трансформаторных подстанций (РТП) с уровнем напряжения до 35 кВ</t>
  </si>
  <si>
    <t>6.</t>
  </si>
  <si>
    <t>Строительство центров питания, подстанций уровнем напряжения 35 кВ и выше (ПС)</t>
  </si>
  <si>
    <t>Приложение N 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</si>
  <si>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</si>
  <si>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</si>
  <si>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</si>
  <si>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</si>
  <si>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Наименование мероприятий</t>
  </si>
  <si>
    <t>Количество технологических присоединений (шт.)</t>
  </si>
  <si>
    <t>Приложение N 2</t>
  </si>
  <si>
    <t>Показатели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</si>
  <si>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</si>
  <si>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</si>
  <si>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</si>
  <si>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</si>
  <si>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</si>
  <si>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</si>
  <si>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</si>
  <si>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</si>
  <si>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</si>
  <si>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</si>
  <si>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</si>
  <si>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</si>
  <si>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</si>
  <si>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</si>
  <si>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</si>
  <si>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</si>
  <si>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том числе: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</si>
  <si>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</si>
  <si>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</si>
  <si>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</si>
  <si>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</si>
  <si>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</si>
  <si>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</si>
  <si>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</si>
  <si>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</si>
  <si>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</si>
  <si>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</si>
  <si>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</si>
  <si>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</si>
  <si>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</si>
  <si>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</si>
  <si>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</si>
  <si>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</si>
  <si>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</si>
  <si>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</si>
  <si>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</si>
  <si>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</si>
  <si>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Приложение N 3</t>
  </si>
  <si>
    <t>тыс. руб.</t>
  </si>
  <si>
    <t>Приложение N 5</t>
  </si>
  <si>
    <t>Сечение провода (диапазон от 50 квадратных мм и менее )</t>
  </si>
  <si>
    <t>Сечение провода (диапазон от 70 квадратных мм и более) в одну цепь</t>
  </si>
  <si>
    <t>Сечение провода (диапазон от 70 квадратных мм и более) в две цепи</t>
  </si>
  <si>
    <t>2.1.</t>
  </si>
  <si>
    <t>2.2.</t>
  </si>
  <si>
    <t>Сечение провода (диапазон свыше 150 квадратных мм включительно) один кабель</t>
  </si>
  <si>
    <t>Сечение провода (диапазон свыше 150 квадратных мм включительно) два кабеля</t>
  </si>
  <si>
    <t>2.3.</t>
  </si>
  <si>
    <t>Сечение провода (диапазон до 120 квадратных мм включительно ) один кабель</t>
  </si>
  <si>
    <t>Сечение провода (диапазон до 120 квадратных мм включительно ) два кабеля</t>
  </si>
  <si>
    <t>2.4.</t>
  </si>
  <si>
    <t>2.5.</t>
  </si>
  <si>
    <t>2.6.</t>
  </si>
  <si>
    <t>2.7.</t>
  </si>
  <si>
    <t>6(10)</t>
  </si>
  <si>
    <t>3.1.</t>
  </si>
  <si>
    <t>4.1.</t>
  </si>
  <si>
    <t>КТП - 6(10)/0,4 кВ, 250 кВА</t>
  </si>
  <si>
    <t>КТП - 6(10)/0,4 кВ, 2*250 кВА</t>
  </si>
  <si>
    <t>КТП - 6(10)/0,4 кВ, 400 кВА</t>
  </si>
  <si>
    <t>КТП - 6(10)/0,4 кВ, 630 кВА</t>
  </si>
  <si>
    <t>БКТП-6(10)/0,4 кВ,  2*400 кВА</t>
  </si>
  <si>
    <t>БКТП-6(10)/0,4 кВ,  2*630 кВА</t>
  </si>
  <si>
    <t>БКТП-6(10)/0,4 кВ,  2*1000 кВА</t>
  </si>
  <si>
    <t>БКТП-6(10)/0,4 кВ,  2*1250 кВА</t>
  </si>
  <si>
    <t>БКТП-6(10)/0,4 кВ,  4*1000 кВА</t>
  </si>
  <si>
    <t xml:space="preserve">ПС 35 кВ </t>
  </si>
  <si>
    <t xml:space="preserve"> ПС 110 кВ и выше</t>
  </si>
  <si>
    <t>6.1.</t>
  </si>
  <si>
    <t>6.2.</t>
  </si>
  <si>
    <t xml:space="preserve">На уровне напряжения 0,4 кВ </t>
  </si>
  <si>
    <t>4.2.</t>
  </si>
  <si>
    <t>4.3.</t>
  </si>
  <si>
    <t>4.4.</t>
  </si>
  <si>
    <t>4.5.</t>
  </si>
  <si>
    <t>4.6.</t>
  </si>
  <si>
    <t>4.7.</t>
  </si>
  <si>
    <t>4.8.</t>
  </si>
  <si>
    <t>4.9.</t>
  </si>
  <si>
    <t xml:space="preserve">На уровне напряжения 10 кВ </t>
  </si>
  <si>
    <t>ДЛЯ ТЕРРИТОРИЙ ГОРОДСКИХ НАСЕЛЕННЫХ ПУНКТОВ</t>
  </si>
  <si>
    <t>ДЛЯ ТЕРРИТОРИЙ, НЕ ОТНОСЯЩИХСЯ К ГОРОДСКИМ НАСЕЛЕННЫМ ПУНКТАМ</t>
  </si>
  <si>
    <t>Объект 1</t>
  </si>
  <si>
    <t>Объект 2</t>
  </si>
  <si>
    <t>Добавить строку</t>
  </si>
  <si>
    <t xml:space="preserve"> X 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</si>
  <si>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</t>
  </si>
  <si>
    <t>Наименование организации</t>
  </si>
  <si>
    <t>Объем максимальной мощности 
(кВт)</t>
  </si>
  <si>
    <t>Сведения о строительстве линий электропередачи при технологическом присоединении энергопринимающих устройств 
максимальной мощностью менее 8 900 кВт и на уровне напряжения ниже 35 кВ</t>
  </si>
  <si>
    <t>Присоединенная максимальная мощность, 
кВт</t>
  </si>
  <si>
    <t>Ответственный за заполнение формы</t>
  </si>
  <si>
    <t>Электонная почта</t>
  </si>
  <si>
    <t>Дата заполнения</t>
  </si>
  <si>
    <t xml:space="preserve"> 1.1</t>
  </si>
  <si>
    <t xml:space="preserve"> 1.2</t>
  </si>
  <si>
    <t>Подготовка и выдача сетевой организацией технических условий Заявителю, в том числе:</t>
  </si>
  <si>
    <t xml:space="preserve"> - до 15 кВт (включительно)</t>
  </si>
  <si>
    <t xml:space="preserve"> - свыше 15 кВт</t>
  </si>
  <si>
    <t xml:space="preserve"> 2.1</t>
  </si>
  <si>
    <t xml:space="preserve"> 2.2</t>
  </si>
  <si>
    <t>Проверка сетевой организацией выполнения Заявителем технических условий, в том числе:</t>
  </si>
  <si>
    <t>Расходы на строительство объекта, тыс. руб. 
(без НДС)</t>
  </si>
  <si>
    <t>Расходы по каждому мероприятию (руб.),
(без НДС)</t>
  </si>
  <si>
    <t>Расходы на одно присоединение (руб. на одно ТП),
(без НДС)</t>
  </si>
  <si>
    <t>Реклоузеры (кол-во шт.)</t>
  </si>
  <si>
    <t>Расходы на строительство объекта, тыс. руб.
(без НДС)</t>
  </si>
  <si>
    <t>Расходы на строительство единицы (ВЛ, КЛ) тыс.руб./м</t>
  </si>
  <si>
    <r>
      <t>Информация для расчета 
стандартизированной тарифной ставки С</t>
    </r>
    <r>
      <rPr>
        <vertAlign val="subscript"/>
        <sz val="11"/>
        <color indexed="8"/>
        <rFont val="Calibri"/>
        <family val="2"/>
      </rPr>
      <t>1</t>
    </r>
  </si>
  <si>
    <t xml:space="preserve">На уровне напряжения 35 кВ </t>
  </si>
  <si>
    <t>2.8.</t>
  </si>
  <si>
    <t xml:space="preserve">На уровне напряжения 110 кВ </t>
  </si>
  <si>
    <t>2.9.</t>
  </si>
  <si>
    <t>Период регулирования</t>
  </si>
  <si>
    <t>Телефон исполнителя</t>
  </si>
  <si>
    <t>Наименование папки</t>
  </si>
  <si>
    <t>3.2.</t>
  </si>
  <si>
    <t>Максимальная мощность, кВт</t>
  </si>
  <si>
    <t>Протяженность (для линий электропередачи), м / шт (для реклоузеров)</t>
  </si>
  <si>
    <t>Версия 1.5</t>
  </si>
  <si>
    <t xml:space="preserve">ВЛИ-0,4 кВ л. 1 от ТП №16 -111 до опоры №13 по ул. Калинина в г. Советский Советского района </t>
  </si>
  <si>
    <t>ВЛИ-0,4 кВ (ф. №11 ТП № 5-2121) от оп. №2  до оп. №12 по ул. Сергинская в г. Нягань</t>
  </si>
  <si>
    <t>ВЛИ-0,4 кВ от КТП № 5-1457 ф. "1", ф. "2", ф. "3"
в садовом массиве «Заречный» г. Нягань.</t>
  </si>
  <si>
    <t>ВЛИ-0,4 кВ от КТП № 5-2048 ф. "1", ф. "2"
по ул. Лазарева в г. Нягань</t>
  </si>
  <si>
    <t>ВЛИ-0,4 кВ ф. №3 от ТП № 5-3001 до оп. №15 в мкр. Энергетиков г. Нягань</t>
  </si>
  <si>
    <t>ВЛИ-0,4 кВ от КТП-6/0,4 кВ №2-152 в квартале М п. Пионерный, г. Когалым» инв. №000007979</t>
  </si>
  <si>
    <t xml:space="preserve">2 ВЛИ-0,4 кВ ф. №№ 8, 9 ТП № 9 -17- 40 в границах улиц Нововятская, Родниковая в г. Югорск.  </t>
  </si>
  <si>
    <t>ВЛИ 0,4 кВ ф. №2 (ТП №51441) на участке от оп. №9 до оп. №9.3  по ул. Брусничная в г. Нягань.</t>
  </si>
  <si>
    <t>ВЛИ 0,4 кВ от оп. №12/1 до оп. №4 в г. Советский Советского района</t>
  </si>
  <si>
    <t>ВЛИ 0,4 кВ от оп. №12/1 до оп. №12 в г. Советский Советского района</t>
  </si>
  <si>
    <t>ВЛИ 0,4 кВ от КТП № 9-17-48 в границах ул. Крымская,  
ул. Севастопольская в г. Югорске</t>
  </si>
  <si>
    <t>ВЛИ-0,4 кВ от КТП № 5-2047 ф. "3", ф. "2"
 в СОК "Энергия" в г. Нягань</t>
  </si>
  <si>
    <t>ВЛИ-0,4 кВ от КТП № 9-14-16 в границах  улиц Рождественская и Рассветная в г. Югорске</t>
  </si>
  <si>
    <t xml:space="preserve">ВЛИ-0,4 кВ л. 17 ТП №16-151 участок от опоры № 1/10 до опоры №1 по ул. Слободская в г. Советский Советского района </t>
  </si>
  <si>
    <t>ВЛИ-0,4 кВ, ф. «№3» от КТП № 20-21 до опоры № 1/6 в г. Нягань.</t>
  </si>
  <si>
    <t>ВЛИ-0,4 кВ ф. «№3» от КТП № 20-21 до опоры № 5/1 в г. Нягань.</t>
  </si>
  <si>
    <t>ВЛИ-0,4 кВ в составе ф. «Линия-2» от оп. №1 до оп. №7/3 по ул. Михаила Лермонтова в г. Советский Советского района</t>
  </si>
  <si>
    <t>ВЛИ-0,4 кВ от оп. №1 до оп. №3 по ул. Полярная в г. Нягань</t>
  </si>
  <si>
    <t>ВЛИ-0,4 кВ в составе ф. №10 по ул. Чульчамская в г. Нягань</t>
  </si>
  <si>
    <t>ВЛИ-0,4 кВ в составе ф. №10 по ул. Лорбинская в г. Нягань</t>
  </si>
  <si>
    <t>ВЛИ-0,4 кВ от оп №1 до оп.№3 по ул. Курчатова в г. Советский Советского района</t>
  </si>
  <si>
    <t>ВЛИ-0,4 кВ от КТП №5-1453 до гаражей по ул. Речная в г. Нягань</t>
  </si>
  <si>
    <t>ВЛИ-0,4 кВ от КТП №5-1451 до оп. №7 по пер. Ясный в г. Нягань</t>
  </si>
  <si>
    <t>ВЛИ-0,4 кВ от КТП №5-1455 до гаражей по ул. Речная в г. Нягань.</t>
  </si>
  <si>
    <t>ВЛИ-0,4 кВ от КТП №5-1454 до гаражей по ул. Речная в г. Нягань</t>
  </si>
  <si>
    <t>ВЛИ 0,4 кВ  от ТП № 5-2125 до опоры № 6 по проспекту Нефтяников  г. Нягань</t>
  </si>
  <si>
    <t>ВЛИ-0,4 кВ, ф. №3 (ТП № 5-2034) на участке от опоры №4 до оп. №4.9, проезд 15 в г. Нягань</t>
  </si>
  <si>
    <t>ВЛИ-0,4 кВ, ф. №5 от ТП № 5-1451 по пер. Ясный в г. Нягань</t>
  </si>
  <si>
    <t>ВЛИ-0,4 кВ от ТП № 5-1509 ф. "1", ф. "2", ф. "3" по ул. Биатлонная и ул. Раимкулова в г. Нягань</t>
  </si>
  <si>
    <t>ВЛИ-0,4 кВ в составе ф. "№2" (ТП №17-09) на участке от оп. № 17 до оп. № 21 по ул. Одесская в г. Нягань</t>
  </si>
  <si>
    <t>ВЛИ-0,4 кВ от ТП № 5-2012 ф. «№ 6», «№ 7», «№ 8» в г. Нягань</t>
  </si>
  <si>
    <t>0001.Г.ВЛ04.2016.</t>
  </si>
  <si>
    <t>0002.Г.ВЛ04.2016.</t>
  </si>
  <si>
    <t>0003.Г.ВЛ04.2016.</t>
  </si>
  <si>
    <t>0004.Г.ВЛ04.2016.</t>
  </si>
  <si>
    <t>0005.Г.ВЛ04.2017.</t>
  </si>
  <si>
    <t>0006.Г.ВЛ04.2017.</t>
  </si>
  <si>
    <t>0007.Г.ВЛ04.2017.</t>
  </si>
  <si>
    <t>0008.Г.ВЛ04.2017.</t>
  </si>
  <si>
    <t>0009.Г.ВЛ04.2017.</t>
  </si>
  <si>
    <t>0010.Г.ВЛ04.2017.</t>
  </si>
  <si>
    <t>0011.Г.ВЛ04.2017.</t>
  </si>
  <si>
    <t>0012.Г.ВЛ04.2017.</t>
  </si>
  <si>
    <t>0013.Г.ВЛ04.2017.</t>
  </si>
  <si>
    <t>0014.Г.ВЛ04.2018.</t>
  </si>
  <si>
    <t>0015.Г.ВЛ04.2018.</t>
  </si>
  <si>
    <t>0016.Г.ВЛ04.2018.</t>
  </si>
  <si>
    <t>0017.Г.ВЛ04.2018.</t>
  </si>
  <si>
    <t>0018.Г.ВЛ04.2018.</t>
  </si>
  <si>
    <t>0019.Г.ВЛ04.2018.</t>
  </si>
  <si>
    <t>0020.Г.ВЛ04.2018.</t>
  </si>
  <si>
    <t>0021.Г.ВЛ04.2018.</t>
  </si>
  <si>
    <t>0022.Г.ВЛ04.2018.</t>
  </si>
  <si>
    <t>0023.Г.ВЛ04.2018.</t>
  </si>
  <si>
    <t>0024.Г.ВЛ04.2018.</t>
  </si>
  <si>
    <t>0025.Г.ВЛ04.2018.</t>
  </si>
  <si>
    <t>0026.Г.ВЛ04.2018.</t>
  </si>
  <si>
    <t>0027.Г.ВЛ04.2018.</t>
  </si>
  <si>
    <t>0028.Г.ВЛ04.2018.</t>
  </si>
  <si>
    <t>0029.Г.ВЛ04.2018.</t>
  </si>
  <si>
    <t>0030.Г.ВЛ04.2018.</t>
  </si>
  <si>
    <t>0031.Г.ВЛ04.2018.</t>
  </si>
  <si>
    <t xml:space="preserve">ВЛ-10 кВ ф.Котельная-1 (ПС 110/10 кВ 2 "Соболиная") на участке от оп № 5/6/9 до оп. №5/6/12 в г. Советский Советского района </t>
  </si>
  <si>
    <t>ВЛЗ-10 кВ в составе фидера №5-03 на участке от опоры №1 до КТП 10/0,4 кВ №2-89 «КФХ» в г. Когалым</t>
  </si>
  <si>
    <t>ВЛЗ-10 кВ в составе ф. «КОС-4» (ПС «Чара») от РУ-10 кВ КТП № 14-17 до РУ-10 кВ КТП №5-1452 в г. Нягань</t>
  </si>
  <si>
    <t>ВЛЗ-10 кВ в составе ф. «Восточный-2» (ПС «Чара») от оп. №27 до КТП №5-1451 в г. Нягань</t>
  </si>
  <si>
    <t xml:space="preserve">ВЛЗ-10 кВ в составе ф. «Восточный-2» (ПС «Чара») от оп. №3 до КТП №5-1455 по ул. Речная в г. Нягань. </t>
  </si>
  <si>
    <t>ВЛЗ-10 кВ в составе ф. «Восточный-2» (ПС «Чара») от оп. №5 до КТП №5-1454 в г. Нягань</t>
  </si>
  <si>
    <t>ВЛЗ-10 кВ ф. «КОС-4» (ПС «Чара») на участке от оп. №19 до КТП № 5-1457 в садовом массиве «Заречный» г. Нягань.</t>
  </si>
  <si>
    <t>ВЛЗ-10 кВ ф. «Лесников» (ПС «Чульчам») на участке от оп. № 35 до КТП № 5-2048 по ул. Лазарева в г. Нягань.</t>
  </si>
  <si>
    <t>ВЛЗ-6 кВ ф. «№12» (ПС «Белоярская») на участке от оп. №123.4 до КТП-6/0,4 кВ №10-1312 в г. Белоярский Белоярского района</t>
  </si>
  <si>
    <t>ВЛЗ 6 кВ в составе ф. №27 (ПС «Белоярская») на участке от оп. №34 до оп. №34.1 в г. Белоярский Белоярского района</t>
  </si>
  <si>
    <t>0001.Г.ВЛ10.2016.</t>
  </si>
  <si>
    <t>0002.Г.ВЛ10.2016.</t>
  </si>
  <si>
    <t>0003.Г.ВЛ10.2017.</t>
  </si>
  <si>
    <t>0004.Г.ВЛ10.2017.</t>
  </si>
  <si>
    <t>0005.Г.ВЛ10.2017.</t>
  </si>
  <si>
    <t>0006.Г.ВЛ10.2017.</t>
  </si>
  <si>
    <t>0009.Г.ВЛ10.2018.</t>
  </si>
  <si>
    <t>0010.Г.ВЛ10.2018.</t>
  </si>
  <si>
    <t>0007.Г.ВЛ10.2018.</t>
  </si>
  <si>
    <t>0008.Г.ВЛ10.2018.</t>
  </si>
  <si>
    <t>ВЛЗ 10 кВ в составе ф.Западный (ПС "Соболиная") на участке от опоры №77/9 до опоры №77/13 "Микрорайон Мегаполис" в г.Советский Советского района</t>
  </si>
  <si>
    <t xml:space="preserve">ВЛЗ 10 кВ в составе участка фидера №10 "Зеленая зона" (ПС 110/10 кВ "Хвойная") от опогры №8 до КТП №9-17-43 по ул. Арантурская г. Югорск </t>
  </si>
  <si>
    <t>ВЛЗ-10 кВ в составе ф. «Северный» (ПС «Чара») от оп. №8.1 до КТП №5-1453 по ул. Речная в г. Нягань</t>
  </si>
  <si>
    <t>ВЛЗ-10 кВ в составе ф. «Зеленая зона» (ПС «Хвойная»)  на участе от опоры № 12/1 до КТП № 9-2-10по ул. Южная в г. Югорск</t>
  </si>
  <si>
    <t>ВЛЗ-10 кВ в составе ф. «Жил. поселок-2» (ПС «Геологическая») от оп. № 34 до КТП № 9-13-16 в г. Югорск</t>
  </si>
  <si>
    <t>ВЛЗ-10 кВ в составе ф.«ПМК» (ПС 220/110/10 кВ «Картопья») от оп. №21/17 до КТП-10/0,4 кВ №16-194 и №16-195 СОТ "Букет" в г. Советский  Советского района</t>
  </si>
  <si>
    <t>ВЛЗ-10 кВ в составе ф.«ПМК» (ПС 220/110/10 кВ «Картопья») от оп. №21/17 до КТП-10/0,4 кВ №16-196 и №16-197 СНТ "Кедр" в г. Советский  Советского района</t>
  </si>
  <si>
    <t>ВЛЗ 10 кВ в составе ф. № 5 «Поселок» (ПС «Мансийская») на участке от опоры № 49/1 до КТП 10/04 кВ № 9-17-48 в 
г. Югорск</t>
  </si>
  <si>
    <t>ВЛЗ-10 кВ в составе ф. «КОС-3» (ПС "Чара")  на участке от оп. № 12 до КТП № 5-1458 в СНТ "Гранит" в г. Нягань</t>
  </si>
  <si>
    <t>ВЛЗ-10 кВ в составе ф. «Пидымский» (ПС "Вандмтор")  на участке от оп. № 19 до КТП № 5-2047  в СОК "Энергия" в г. Нягань</t>
  </si>
  <si>
    <t>ВЛЗ-10 кВ в составе ф. «Финский комплекс» (ПС "Чара")  на участке от оп. № 6/1 до ТП № 5-1509   г. Нягань</t>
  </si>
  <si>
    <t>КЛ-10 кВ в составе фидера № 8 "РП-1-2" (ПС "Хвойная") от ТП 9-8-6 до КТП по ул. Октябрьская в г. Югорск</t>
  </si>
  <si>
    <t>КЛ-0,4 кВ от ТП №6-04 до ВРУ-0,4 кВ объекта по ул. Урманная в г.Нягань.</t>
  </si>
  <si>
    <t>КЛ-0,4 кВ от 1 с.ш. РУ-0,4 кВ ТП 2-151 до ВРУ-0,4 кВ производственной базы по ул. Пионерская 3/1 в г. Когалым</t>
  </si>
  <si>
    <t>КЛ-0,4 кВ в составе фидера "№2" (ТП №10-13) на участке от ЩР-0,4 кВ "МТС" до РУ-0,4 кВ базовой станции сотовой связи по ул. Центральная, 29 в г. Белоярский Белоярского района</t>
  </si>
  <si>
    <t>КЛ-0,4 кВ в составе ф. «Линия-2» от КТП №16-166 до оп. №1 по ул. Слободская в г. Советский Советского района</t>
  </si>
  <si>
    <t>КЛ-0,4 кВ от РУ ТП №5-604 до оп. №1 по ул. Полярная в г. Нягань.</t>
  </si>
  <si>
    <t>КЛ-0,4 кВ от КТП №16-017 до оп.№1 по ул. Курчатова в г. Советский  Советского района</t>
  </si>
  <si>
    <t>КЛ-0,4 кВ от ТП 2-41 до ВРУ магазина с пунктом общественного питания по ул. Сургутское шоссе в г. Когалым</t>
  </si>
  <si>
    <t>КЛ-0,4 кВ №2 фидер №1 от ТП 2-41 до ВРУ магазина с пунктом общественного питания по ул. Сургутское шоссе в г. Когалым</t>
  </si>
  <si>
    <t>КЛ-0,4 кВ от КТП № 9-9-1 до ВРУ жилого дома по ул. Октябрьская, 18Т в г. Югорск</t>
  </si>
  <si>
    <t>КЛ-0,4 кВ в составе фидера «№1» (ТП №10-1301 «УПТК») на участке от опоры  №11  до  ВРУ-0,4 кВ Храма в г. Белоярский Белоярского района</t>
  </si>
  <si>
    <t>КЛ-10 кВ в составе ф. «ПНГС» (ПС "Чульчам") от опоры № 4.1 до опоры 4,2 по ул. Сергинская в г. Нягань</t>
  </si>
  <si>
    <t>КЛ-0,4 кВ от КТП-6/0,4 кВ №2-152 в квартале М п. Пионерный» инв. №000007978</t>
  </si>
  <si>
    <t>КЛ-10 кВ в составе ф.«ПМК» (ПС 220/110/10 кВ «Картопья») от оп. №3 до оп. №4 СОТ "Букет" в г. Советский  Советского района</t>
  </si>
  <si>
    <t>КЛ 10 кВ в составе фид. "Юбилейный" (ПС «Картопья») от КТП №16-136 до КТП №16-019 в г. Советский Советского района</t>
  </si>
  <si>
    <t>КЛ 10 кВ в составе фид. "Курчатова" (ПС «Советская») на участке от оп. №13 до КТП №16-019 в г. Советский Советского района</t>
  </si>
  <si>
    <t>КЛ 0,4 кВ от КТП №16-019 до ВРУ-0,4 кВ жилого дома по ул. Кирова 24А в г. Советский Советского района</t>
  </si>
  <si>
    <t>КЛ 10 кВ в составе фидера «Ф-21-04» (ПС № 21 «Водозабор)» на участке от оп. № 4 до МТП 10/0,4 кВ № 97 в г. Когалым</t>
  </si>
  <si>
    <t>КЛ-10 кВ в составе ф. «Лесозавод» (ПС «Геологическая») на участке  от оп. № 55 до КТП № 9-17-49 по ул. Гастелло в г. Югорск</t>
  </si>
  <si>
    <t>КЛ 10 кВ в составе ф. № 5 «Поселок» (ПС «Мансийская») на участке от опоры № 49 до опоры № 49/1 в г. Югорск</t>
  </si>
  <si>
    <t>КЛ 0,4 кВ ф. «ф. «Гаражи АГНКС» » от КТП №10-1200 до РЩ-1, РЩ-2 гаражей в районе АГНКС в г. Белоярский Белоярского района</t>
  </si>
  <si>
    <t>КЛ-0,4 кВ от ТП № 9-14-13 до ВРУ-0,4 кВ жилых домов № 21, 23, 25 по ул. Мичурина в г. Югорске</t>
  </si>
  <si>
    <t>КЛ-0,4 кВ от РП со встроенной 
ТП -6/0,4 кВ №10-5 "АЗС" до 
РУ-0,4 кВ АЗС  в г. Белоярский Белоярского района</t>
  </si>
  <si>
    <t>0002.Г.КЛ04.2016.</t>
  </si>
  <si>
    <t>0003.Г.КЛ04.2016.</t>
  </si>
  <si>
    <t>0005.Г.КЛ04.2017.</t>
  </si>
  <si>
    <t>0006.Г.КЛ04.2017.</t>
  </si>
  <si>
    <t>0007.Г.КЛ04.2017.</t>
  </si>
  <si>
    <t>0008.Г.КЛ04.2017.</t>
  </si>
  <si>
    <t>0009.Г.КЛ04.2017.</t>
  </si>
  <si>
    <t>0010.Г.КЛ04.2017.</t>
  </si>
  <si>
    <t>0011.Г.КЛ04.2017.</t>
  </si>
  <si>
    <t>0013.Г.КЛ04.2018.</t>
  </si>
  <si>
    <t>0014.Г.КЛ04.2018.</t>
  </si>
  <si>
    <t>0015.Г.КЛ04.2018.</t>
  </si>
  <si>
    <t>0016.Г.КЛ04.2018.</t>
  </si>
  <si>
    <t>0017.Г.КЛ04.2018.</t>
  </si>
  <si>
    <t>0018.Г.КЛ04.2018.</t>
  </si>
  <si>
    <t>0019.Г.КЛ04.2018.</t>
  </si>
  <si>
    <t>0020.Г.КЛ04.2018.</t>
  </si>
  <si>
    <t>0021.Г.КЛ04.2018.</t>
  </si>
  <si>
    <t>0022.Г.КЛ04.2018.</t>
  </si>
  <si>
    <t>0023.Г.КЛ04.2018.</t>
  </si>
  <si>
    <t>КЛ-0,4 кВ от ТП 2-154 до ВРУ жилого дома №1 по ул. Набережная д.3 в г. Когалым</t>
  </si>
  <si>
    <t>КЛ-0,4 кВ от КТП № 9-14-16 в границах  улиц Рождественская и Рассветная в г. Югорске</t>
  </si>
  <si>
    <t>2 КЛ-0,4 кВ ф. №№ 8, 9 от ТП № 9 -17- 40 по ул. Красная в г. Югорск</t>
  </si>
  <si>
    <t>2 КЛ-0,4 кВ от ТП № 9 -9- 11 до ВРУ-0,4 кВ магазина по ул. Калинина, 64 в г. Югорск</t>
  </si>
  <si>
    <t>КЛ-10 кВ в составе фидера №5-03 на участке от РУ-10 кВ ЦРП-2-5 (ПС 110/35/10 кВ «Южная») до опоры №1 в г. Когалым</t>
  </si>
  <si>
    <t xml:space="preserve">КЛ-10 кВ в составе ф "Лесозавод" (ПС 110/10 кВ  "Геологическая") от опоры № 16 до КТП-10/0,4 кВ по ул. Лесозаготовителей, дом 15, в г. Югорск </t>
  </si>
  <si>
    <t xml:space="preserve">КЛ -10 кВ в составе ф. "Водозабор-2" (ПС 110/10 кВ  "Геологическая") от опоры № 16 до КТП-10/0,4 кВ по ул. Лесозаготовителей, дом 15, в г. Югорск </t>
  </si>
  <si>
    <t>КЛ-10 кВ в составе ф. №25 "Жил. Поселок-1" (ПС "Хвойная") на участке от ТП № 9-5-4 до КТП № 9-4-2 в г. Югорск</t>
  </si>
  <si>
    <t>КЛ-10 кВ в составе ф. №12 "16 мкр" (ПС "Хвойная") на участке от ТП № 9-5-4 до КТП № 9-4-2 в г. Югорск</t>
  </si>
  <si>
    <t>КЛ-6 кВ  от яч. №15 ЦРП-2-13 до КТП-6/0,4 кВ №2-161 в квартале Л, п. Пионерный, г. Когалым</t>
  </si>
  <si>
    <t>КЛ-6 кВ  от яч. №16 ЦРП-2-13 до КТП-6/0,4 кВ №2-161 в квартале Л, п. Пионерный, г. Когалым</t>
  </si>
  <si>
    <t xml:space="preserve">КЛ-10 кВ в составе ф. «Водозабор 1» (ПС «Геологическая») от оп. № 1 до КТП № 9-12-11 в г. Югорск </t>
  </si>
  <si>
    <t>КЛ-10 кВ в составе ф. «Поселок» (ПС «Геологическая») от оп. № 13 до КТП № 9-12-11 в г. Югорск</t>
  </si>
  <si>
    <t>КЛ-10 кВ в составе фидера «Семакова» от оп. №52 до КТП №16-186 в г. Советский Советского района</t>
  </si>
  <si>
    <t xml:space="preserve">КЛ-10 кВ в составе ф. «14-18» (ПС «Чара») в г. Нягань на участках: - от КТП №15-07 до оп. № 24; - от оп №13 до БКТП №5-1449.
</t>
  </si>
  <si>
    <t>КЛ-10 кВ в составе ф. «Трубник» (ПС «Чара») от оп. №9 до БКТП №5-1449 в г. Нягань.</t>
  </si>
  <si>
    <t>КЛ-10 кВ от КТП №16-107 до 2БКТП 10/0,4 кВ №16-179 по ул. Гагарина в г. Советский Советского района</t>
  </si>
  <si>
    <t>КЛ-10 кВ от КТП №16-143 до 2БКТП 10/0,4 кВ №16-179 по ул. Гагарина в г. Советский Советского района</t>
  </si>
  <si>
    <t>КЛ-10 кВ в составе ф. «Зеленая зона» (ПС «Хвойная»)  на участе от опоры № 12 до опоры № 12/1 по ул. Южная в г. Югорск</t>
  </si>
  <si>
    <t>КЛ-10 кВ в составе фид. "Котельная-2" (ПС 110/10 кВ "Соболиная") от оп. 52/2/1 до КТПС №16-109 в г.Советский Советского района</t>
  </si>
  <si>
    <t>КЛ-10 кВ в составе ф.«ПМК» (ПС 220/110/10 кВ «Картопья») от оп. №16 до оп. №17 СНТ "Кедр" в г. Советский  Советского района</t>
  </si>
  <si>
    <t>КЛ 6 кВ в составе ф. №12 (ПС «Белоярская») на участке от оп. №21 до КТП №10-1200 в г. Белоярский Белоярского района</t>
  </si>
  <si>
    <t>КЛ-10 кВ в составе ф. № 19 «Лесозавод» (ПС «Геологическая») на участке от опоры № 27 до КТП № 9-14-16 в г. Югорск.</t>
  </si>
  <si>
    <t>КЛ 6 кВ в составе ф. №27 (ПС «Белоярская») на участке от оп. №34.1 до КТП-6/0,4 кВ №10-1207  в г. Белоярский Белоярского района</t>
  </si>
  <si>
    <t>КЛ-6кВ от ЗРУ-6 кВ 1 с.ш. яч.№15 ПС 110/6 кВ "Белоярская"  до РУ-6 кВ 1 с.ш. РП №10-5 "АЗС" в г. Белоярский Белоярского района</t>
  </si>
  <si>
    <t>КЛ-6кВ от ЗРУ-6 кВ 2 с.ш. яч.№20 ПС 110/6 кВ "Белоярская" до РУ-6 кВ 2 с.ш. РП №10-5 "АЗС" в г. Белоярский Белоярского района</t>
  </si>
  <si>
    <t>КЛ-6кВ в составе фидера 5 "Дальний привод", выход из РП
№10-5 "АЗС" до оп. №1 в 
г. Белоярский Белоярского района</t>
  </si>
  <si>
    <t>КЛ-6кВ в составе фидера 6 "Рыбзавод", выход из РП
№10-5 "АЗС" до оп. №1 в
г. Белоярский Белоярского района</t>
  </si>
  <si>
    <t>КЛ-6кВ в составе фидера 9 "КРБ",  выход из РП №10-5 "АЗС" до оп. №10 в г. Белоярский Белоярского района</t>
  </si>
  <si>
    <t>КЛ-6кВ в составе фидера 10 "Комарово",  выход из РП
№10-5 "АЗС" до оп. №1 в
г. Белоярский Белоярского района</t>
  </si>
  <si>
    <t>КЛ-6кВ в составе фидера 13/5 "Озерный",  выход из РП
№10-5 "АЗС" до оп. №1 в
г. Белоярский Белоярского района</t>
  </si>
  <si>
    <t>0001.Г.КЛ10.2016.</t>
  </si>
  <si>
    <t>0002.Г.КЛ10.2016.</t>
  </si>
  <si>
    <t>0003.Г.КЛ10.2016.</t>
  </si>
  <si>
    <t>0004.Г.КЛ10.2016.</t>
  </si>
  <si>
    <t>0005.Г.КЛ10.2016.</t>
  </si>
  <si>
    <t>0007.Г.КЛ10.2017.</t>
  </si>
  <si>
    <t>0008.Г.КЛ10.2017.</t>
  </si>
  <si>
    <t>0009.Г.КЛ10.2017.</t>
  </si>
  <si>
    <t>0010.Г.КЛ10.2017.</t>
  </si>
  <si>
    <t>0011.Г.КЛ10.2017.</t>
  </si>
  <si>
    <t>0012.Г.КЛ10.2017.</t>
  </si>
  <si>
    <t>0013.Г.КЛ10.2017.</t>
  </si>
  <si>
    <t>0014.Г.КЛ10.2017.</t>
  </si>
  <si>
    <t>0015.Г.КЛ10.2017.</t>
  </si>
  <si>
    <t>0017.Г.КЛ10.2018.</t>
  </si>
  <si>
    <t>0018.Г.КЛ10.2018.</t>
  </si>
  <si>
    <t>0019.Г.КЛ10.2018.</t>
  </si>
  <si>
    <t>0020.Г.КЛ10.2018.</t>
  </si>
  <si>
    <t>0021.Г.КЛ10.2018.</t>
  </si>
  <si>
    <t>0022.Г.КЛ10.2018.</t>
  </si>
  <si>
    <t>0023.Г.КЛ10.2018.</t>
  </si>
  <si>
    <t>0024.Г.КЛ10.2018.</t>
  </si>
  <si>
    <t>0025.Г.КЛ10.2018.</t>
  </si>
  <si>
    <t>0026.Г.КЛ10.2018.</t>
  </si>
  <si>
    <t>0027.Г.КЛ10.2018.</t>
  </si>
  <si>
    <t>2 КЛ-10 кВ, ф. №10 (ПС "Южная"), участок от 2 БКТП №2-87 до точки врезки в КЛ-10 кВ (ЦРП-11 - ТП-44) в г. Когалым</t>
  </si>
  <si>
    <t>2 КЛ-10 кВ, ф. №11 (ПС "Южная"), участок от 2 БКТП №2-87 до точки врезки в КЛ-10 кВ (ЦРП-11 - ТП-44) в г. Когалым</t>
  </si>
  <si>
    <t>КТП-10/0,4 кВ №5-1452   в г. Нягань</t>
  </si>
  <si>
    <t>КТП-10/0,4 кВ №5-1456 по ул. Авиационная в г. Нягань</t>
  </si>
  <si>
    <t>КТП-10/0,4 кВ №5-1453  по ул. Речная в г. Нягань</t>
  </si>
  <si>
    <t>КТП-10/0,4 кВ №5-2127 по ул. Сибирская в г. Нягань</t>
  </si>
  <si>
    <t>КТП-10/0,4 кВ № 5-1457 в садовом массиве «Заречный» г. Нягань.</t>
  </si>
  <si>
    <t>КТП-6/0,4 кВ №10-1312 в г. Белоярский  Белоярского района</t>
  </si>
  <si>
    <t>КТП 10/04 кВ № 9-17-49 по ул. Гастелло в  г. Югорск</t>
  </si>
  <si>
    <t>0001.Г.КТП.2017.</t>
  </si>
  <si>
    <t>0002.Г.КТП.2017.</t>
  </si>
  <si>
    <t>0003.Г.КТП.2017.</t>
  </si>
  <si>
    <t>0004.Г.КТП.2018.</t>
  </si>
  <si>
    <t>0005.Г.КТП.2018.</t>
  </si>
  <si>
    <t>0006.Г.КТП.2018.</t>
  </si>
  <si>
    <t>0007.Г.КТП.2018.</t>
  </si>
  <si>
    <t>Комплектная трансформаторная подстанция - 10/0,4 кВ по ул. Сибирский бульвар в г. Югорске</t>
  </si>
  <si>
    <t>0008.Г.КТП.2016.</t>
  </si>
  <si>
    <t>КТП 10/0,4 кВ № 9-2-10,  по ул. Южная в г. Югорск</t>
  </si>
  <si>
    <t>КТП-10/0,4 кВ №5-1451, 1х400 кВА в г. Нягань.</t>
  </si>
  <si>
    <t>КТП-10/0,4 кВ №5-1455 по ул. Речная в г. Нягань.</t>
  </si>
  <si>
    <t>КТП - 10/0,4 кВ №5-1454, по ул. Речная в г. Нягань</t>
  </si>
  <si>
    <t>КТП-10/0,4 кВ № 5-2048,  по ул. Лазарева в г. Нягань.</t>
  </si>
  <si>
    <t>КТП-10/0,4 кВ № 5-1458 в СНТ "Гранит" в г. Нягань</t>
  </si>
  <si>
    <t>КТП-10/0,4 кВ № 5-2047 в СОК "Энергия" в г. Нягань</t>
  </si>
  <si>
    <t>КТП 10/04 кВ № 9-14-16 в микрорайоне  ИЖС «Снегири» в г. Югорск</t>
  </si>
  <si>
    <t>0009.Г.КТП.2017.</t>
  </si>
  <si>
    <t>0010.Г.КТП.2017.</t>
  </si>
  <si>
    <t>0011.Г.КТП.2017.</t>
  </si>
  <si>
    <t>0012.Г.КТП.2017.</t>
  </si>
  <si>
    <t>0013.Г.КТП.2018.</t>
  </si>
  <si>
    <t>0014.Г.КТП.2018.</t>
  </si>
  <si>
    <t>0015.Г.КТП.2018.</t>
  </si>
  <si>
    <t>0016.Г.КТП.2018.</t>
  </si>
  <si>
    <t>КТП 10/0,4 кВ №2-89 «КФХ» в г. Когалым</t>
  </si>
  <si>
    <t xml:space="preserve">КТП 10/04 кВ № 9-17-48 в микрорайоне  ИЖС «Югорск-2» в г. Югорск </t>
  </si>
  <si>
    <t>КТП-10/0,4 кВ № 5-1509 по ул. Биатлонная в г. Нягань</t>
  </si>
  <si>
    <t>0017.Г.КТП.2016.</t>
  </si>
  <si>
    <t>0018.Г.КТП.2018.</t>
  </si>
  <si>
    <t>0019.Г.КТП.2018.</t>
  </si>
  <si>
    <t>БКТП 10/0,4 кВ №16-019 в г. Советский Советского района шт.</t>
  </si>
  <si>
    <t>0001.Г.БКТП.2018.</t>
  </si>
  <si>
    <t>2БКТП 10/0,4 кВ №16-179 по ул. Гагарина в г. Советский Советского района</t>
  </si>
  <si>
    <t>0002.Г.БКТП.2017.</t>
  </si>
  <si>
    <t>БКТП-10/0,4 кВ №5-1449 по ул. Интернациональная в г. Нягань.</t>
  </si>
  <si>
    <t>0003.Г.БКТП.2017.</t>
  </si>
  <si>
    <t>2 БКТП 10/0,4 кВ №2-87 в г. Когалым</t>
  </si>
  <si>
    <t xml:space="preserve">ПС 35/6 кВ № 33 "Галактика" мощностью 2х6300 кВА в г. Когалым. </t>
  </si>
  <si>
    <t>РП со встроенной ТП -6/0,4 кВ №10-5 "АЗС"  на территории промышленной зоны г. Белоярский Белоярского района</t>
  </si>
  <si>
    <t>0004.Г.БКТП.2016.</t>
  </si>
  <si>
    <t>0001.Г.ПС35.2016.</t>
  </si>
  <si>
    <t>ВЛИ-0,4 кВ (ф. КФХ) от КТП-6/0,4 кВ № 12-812 до оп. № 11 д. Ушья Кондинского района</t>
  </si>
  <si>
    <t>ВЛИ-0,4 кВ (ф. Гагарина, КТП № 12-818) от оп. № 6 до оп. № 7 по ул. Гагарина в п. Назарово Кондинского района</t>
  </si>
  <si>
    <t>ВЛИ-0,4 кВ (ф. Кооперативный, КТП № 12-201) от оп. № 1 до оп. № 7 по ул. Совхозная в п. Лиственничный Кондинского района</t>
  </si>
  <si>
    <t>ВЛИ-0,4 кВ от КТП № 12-75 до оп. № 2 в пгт. Междуреченский Кондинского района</t>
  </si>
  <si>
    <t xml:space="preserve">ВЛИ-0,4 кВ от КТП-10/0,4 кВ № 11-2159 по ул. Южная, в д. Ванзетур Березовского района </t>
  </si>
  <si>
    <t xml:space="preserve">ВЛИ-0,4 кВ фидер л. № 8 от опоры № 1 до опоры № 6 по ул. Политехническая в пгт. Зеленоборск Советского района </t>
  </si>
  <si>
    <t xml:space="preserve">ВЛИ-0,4 кВ фидер"Гараж 145/2" от РУ-0,4 кВ ТП 10/0,4 кВ № 16-307 до опоры №5 по ул. Токмянина в п. Алябьевский Советского района </t>
  </si>
  <si>
    <t xml:space="preserve">ВЛИ-0,4 кВ л. "8" УПК-Мира (ТП 10/0,4 кВ №16-206) от опоры № 2 до опоры № 2/1 по ул. Железнодорожная в пгт. Пионерский Советского района </t>
  </si>
  <si>
    <t xml:space="preserve">ВЛИ-0,4 кВ ф. "Молодежная-8 марта" (ТП 10/0,4 кВ № 16-606) от опоры № 12 до опоры №12/3 по ул. 8 марта в п. Агириш Советского района </t>
  </si>
  <si>
    <t xml:space="preserve">КЛ-10 кВ в составе ф. "Мечта" (ПС 110/10 кВ "Алябьево") от опоры № 260 до опоры № 260/1 в районе базы отдыха на озере Окунёво Советского района </t>
  </si>
  <si>
    <t>ВЛИ-0,4 кВ (ф. Здание стоянки) от КТП-10/0,4 кВ № 12-725 до оп. № 6 по ул. Школьная в с. Алтай Кондинского района</t>
  </si>
  <si>
    <t>ВЛИ-0,4 кВ (ф. Осенняя, КТП № 12-716) от оп. № 24 до оп. № 26 по ул. Осенняя 6 в с. Болчары Кондинского района</t>
  </si>
  <si>
    <t>ВЛИ-0,4 кВ (ф. Заречная, КТП № 12-701) от оп. № 7 до оп. № 7/1 по ул. Заречная 6 в с. Болчары Кондинского района</t>
  </si>
  <si>
    <t xml:space="preserve">ВЛИ-0,4 кВ в составе фидера №2 (ТП 18-4018) на участке от оп. №6 до оп. № 12 по ул. Зеленая в с. Кышик Ханты-Мансийского района </t>
  </si>
  <si>
    <t>ВЛИ-0,4 кВ в составе фидера №2 (ТП 18-4012) на участке от оп. № 16 до оп. №19 в д. Ягурьях Ханты-Мансийского района.</t>
  </si>
  <si>
    <t>ВЛИ-0,4 кВ от КТП №15 в п. Дальний Кондинского района</t>
  </si>
  <si>
    <t>ВЛИ-0,4 кВ от КТП №16 в п. Дальний Кондинского района</t>
  </si>
  <si>
    <t xml:space="preserve">ВЛИ-0,4 кВ от КТП №17 в урочище Совлинский (п. Дальний) Кондинского района </t>
  </si>
  <si>
    <t>ВЛИ-0,4 кВ от КТП №26 в п. Дальний Кондинского района</t>
  </si>
  <si>
    <t>ВЛИ-0,4 кВ от КТП №19 в п. Ягодный Кондинского района</t>
  </si>
  <si>
    <t>ВЛИ-0,4 кВ от КТП №20 в п. Ягодный Кондинского района</t>
  </si>
  <si>
    <t>ВЛИ-0,4 кВ от КТП №21 в п. Ягодный Кондинского района</t>
  </si>
  <si>
    <t>ВЛИ-0,4 кВ от КТП №22 в п. Ягодный Кондинского района</t>
  </si>
  <si>
    <t>ВЛИ-0,4 кВ от КТП №23 в п. Ягодный Кондинского района</t>
  </si>
  <si>
    <t>ВЛИ-0,4 кВ от КТП №25 в п. Ягодный Кондинского района</t>
  </si>
  <si>
    <t>ВЛИ-0,4 кВ от КТП №27 в п. Ягодный Кондинского района</t>
  </si>
  <si>
    <t xml:space="preserve">ВЛИ-0,4 кВ в составе фидера "Звероферма" (ТП № 12-720 ) на участке от оп. № 1 до оп. № 1/5 по ул. Солнечная в д. Кама Кондинского района </t>
  </si>
  <si>
    <t>ВЛИ 0,4 кВ от КТП 20/0,4 кВ ф. №1 до оп. №5 в д. Шайтанка Березовского района</t>
  </si>
  <si>
    <t>ВЛИ 0,4 кВ от КТП 20/0,4 кВ ф. №2 до оп. №3 в д. Шайтанка Березовского района</t>
  </si>
  <si>
    <t>ВЛИ 0,4 кВ от КТП 20/0,4 кВ ф. №3 до оп. №2 в д. Шайтанка Березовского района</t>
  </si>
  <si>
    <t>ВЛИ-0,4 кВ л. №1 от опоры №1 до опоры №5 по ул. Коммунистическая в п. Пионерский Советского района</t>
  </si>
  <si>
    <t>ВЛИ-0,4 кВ л. №3 от опоры №1 до опоры №4 по ул. Коммунистическая в п. Таёжный Советского района</t>
  </si>
  <si>
    <t xml:space="preserve">ВЛИ 0,4 кВ в составе фидера № 3 (ТП- № 18-4020) на участке от оп. № 3 до опоры № 7 по ул. Молодежная в с. Кышик Ханты-Мансийского района. </t>
  </si>
  <si>
    <t>ВЛИ-0,4 кВ, ф. «ВЛ-0,4 кВ №1» от  КТП  № 18-4025  до опоры № 10.2  по ул. Труда с. Нялинское Ханты-Мансийского района»</t>
  </si>
  <si>
    <t>ВЛИ-0,4 кВ в составе фидера «Аэропортная» (ТП №12-227) на участке от оп. № 4/7 до оп. №4/9 по ул. Аэропортная в п. Ягодный Кондинского района</t>
  </si>
  <si>
    <t>2ВЛИ-0,4 кВ от оп. №1 до жилого дома по ул. Промышленная 14Е в п. Зеленоборск Советского района</t>
  </si>
  <si>
    <t>ВЛИ-0,4 кВ ф. «Гараж» от КТП №16-306 в п. Алябьевский Советского района</t>
  </si>
  <si>
    <t>ВЛИ-0,4 кВ от КТП №16-707 по ул. Еловая в п. Зеленоборск Советского района</t>
  </si>
  <si>
    <t>ВЛИ-0,4 кВ от КТП №11-2167, ф. "Линия №6" в п. Светлый Берёзовского района</t>
  </si>
  <si>
    <t>2ВЛИ-0,4 кВ от опоры №1 (ТП №16-403Н) до оп. №11 по ул. Ленина в п. Малиновский Советского района</t>
  </si>
  <si>
    <t>ВЛИ-0,4 кВ в составе ф. "Дачная" КТП №12-300 от оп. №16 до оп. №16/4 в д. Сотник Кондинского района</t>
  </si>
  <si>
    <t xml:space="preserve">ВЛИ-0,4 кВ от КТП №12-402, ф. "Фермер" </t>
  </si>
  <si>
    <t>ВЛИ-0,4 кВ от КТП №12-12 ф.1 Кедровая-3, ф.2 Кедровая-4, ф.3 Энергетиков-1, ф.4 Энергетиков-2, ф.5 Центральная-1, ф.6 Центральная-2 в пгт. Междуреченский Кондинского района</t>
  </si>
  <si>
    <t>ВЛИ-0,4 кВ от КТП №12-13 ф.1 Гаражи, ф.2 Кедровая, ф.3 Энергетиков в пгт. Междуреченский Кондинского района</t>
  </si>
  <si>
    <t>ВЛИ-0,4 кВ от КТП №12-14 ф.1 Маяковского-1, ф.2 Маяковского-2, ф.3 Освещение в пгт. Междуреченский Кондинского района</t>
  </si>
  <si>
    <t>ВЛИ-0,4 кВ от КТП №12-19 ф.1 Быковского, ф.2 Дзержинского в пгт. Междуреченский Кондинского района</t>
  </si>
  <si>
    <t>ВЛИ-0,4 кВ от КТП №12-20 ф.1 Таёжная в пгт. Междуреченский Кондинского района</t>
  </si>
  <si>
    <t>ВЛИ-0,4 кВ от КТП №12-24 ф.1 Кондинская-1, ф. Кондинская-2 в пгт. Междуреченский Кондинского района</t>
  </si>
  <si>
    <t>ВЛИ-0,4 кВ от КТП №12-30 ф.1 50 лет Победы-1, ф.2 50 лет Победы-2 в пгт. Междуреченский Кондинского района</t>
  </si>
  <si>
    <t>ВЛИ-0,4 кВ от КТП №12-42 ф.1 Космонавтов-1, ф.2 Космонавтов-2 в пгт. Междуреченский Кондинского района</t>
  </si>
  <si>
    <t>ВЛИ-0,4 кВ от КТП №12-44 ф.1 Центральная, ф.2 Северная в пгт. Междуреченский Кондинского района</t>
  </si>
  <si>
    <t>ВЛИ-0,4 кВ от КТП №12-59 ф.1 Весенняя-1, ф.2 Весенняя-2 в пгт. Междуреченский Кондинского района</t>
  </si>
  <si>
    <t>ВЛИ-0,4 кВ от КТП №12-61 ф.1 ул.50 лет Победы-1, ул. 50 лет Победы-2, ф.3 Весенняя-1, ф.4 Весенняя-2 в пгт. Междуреченский Кондинского района</t>
  </si>
  <si>
    <t>ВЛИ-0,4 кВ от КТП №12-62 ф.1 Кедровая, ф.2 Энергетиков, ф.3 Центральная, ф.4 Северная, ф.5 Юбилейная в пгт. Междуреченский Кондинского района</t>
  </si>
  <si>
    <t>ВЛИ-0,4 кВ от КТП №12-64 ф.1 Таёжная-1, ф.2 Таёжная-2 в пгт.Междуреченский Кондинского района</t>
  </si>
  <si>
    <t>ВЛИ 0,4 кВ от КТП №16-408 в п. Юбилейный Советского района</t>
  </si>
  <si>
    <t>ВЛИ 0,4 кВ от КТП №16-409 в п. Юбилейный Советского района</t>
  </si>
  <si>
    <t>ВЛИ 0,4 кВ от КТП №16-410 в п. Юбилейный Советского района</t>
  </si>
  <si>
    <t>ВЛИ 0,4 кВ от КТП №16-416 в п. Юбилейный Советского района</t>
  </si>
  <si>
    <t>ВЛИ 0,4 кВ от КТП №16-417 в п. Юбилейный Советского района</t>
  </si>
  <si>
    <t>ВЛИ 0,4 кВ от КТП №16-418 в п. Юбилейный Советского района</t>
  </si>
  <si>
    <t>ВЛИ-0,4 кВ от ТП №12-1 ф. Днепропетровская-1, ф.Днепропетровска-2, ф. пер. Громовой, Тюленина, Шевцовой в пгт. МеждуреченскийКондинского района</t>
  </si>
  <si>
    <t>ВЛИ-0,4 кВ от ТП №12-2 ф. 60 лет ВЛКСМ-1, ф. 60 лет ВЛКСМ-2 в пгт. Междуреченский Кондинского района</t>
  </si>
  <si>
    <t>ВЛИ-0,4 кВ от ТП №12-3 ф. Республики-Свободы-1, ф. Мира-Свободы-2, ф. Маяковского, ф. Быковского, ф. Овражный в пгт. Междуреченский Кондинского района</t>
  </si>
  <si>
    <t>ВЛИ-0,4 кВ от ТП №12-4 ф. Таежная, ф. Толстого, ф. Балакирева, Чайковского, ф. Глински, ф. Лесников-1, ф. Лесников-2 в пгт. Междуреченский Кондинского района</t>
  </si>
  <si>
    <t>ВЛИ-0,4 кВ от ТП №12-5 ф. Ворошилова-1, ф. Ворошилова-2, ф. Чапаева-1, ф. Чапаева-2, ф. Буденного-1, ф. Буденного-2 в пгт. Междуреченский Кондинского района</t>
  </si>
  <si>
    <t>ВЛИ-0,4 кВ от ТП №12-6 ф. Титова-2, ф. Волгоградская-1, ф. Волгоградская-Сбербанк в пгт. Междуреченский Кондинского района</t>
  </si>
  <si>
    <t>ВЛИ-0,4 кВ от ТП №12-7 ф. Лумумбы, ф. Дружбы, ф. Набережная, ф. Гагарина-Котельная в пгт. Междуреченский Кондинского района</t>
  </si>
  <si>
    <t>ВЛИ-0,4 кВ от ТП №12-8 ф. Первомайская-Строителей, ф. Водокачка, Магазины, ф. Пионерская-Сибирская-1, ф. Пионерская-Сибирская-2 в пгт. Междуреченский Кондинского района</t>
  </si>
  <si>
    <t>ВЛИ-0,4 кВ от ТП №12-9 ф. Водокачка, Чехова, ф. Телевышка, Чехова в пгт. Междуреченский Кондинского района</t>
  </si>
  <si>
    <t>ВЛИ-0,4 кВ от ТП №12-16 ф. Калинина-1, ф. Калинина-2, ф. Куйбышева-1, ф. Куйбышева-2, ф. Луначарского-1, ф. Луначарского-2 в пгт. Междуреченский Кондинского района</t>
  </si>
  <si>
    <t>ВЛИ-0,4 кВ от ТП №12-17 ф. Кондинская-1, Кондинская-2, ф. Матросова, ф. Чехова в пгт. Междуреченский Кондинского района</t>
  </si>
  <si>
    <t>ВЛИ-0,4 кВ от ТП №12-18 ф. П. Морозова, ф. Логовой, ф. Лесная, ф. Горького-1, ф. Горького-2 в пгт. Междуреченский Кондинского района</t>
  </si>
  <si>
    <t>ВЛИ-0,4 кВ от ТП №12-22 ф. Речников-Северная, ф. Речников в пгт. Междуреченский Кондинского района</t>
  </si>
  <si>
    <t>ВЛИ-0,4 кВ от ТП №12-25 ф. Гагарина-1, ф. Гагарина-2, ф. Комарова, ф. Кошевого в пгт. Междуреченский Кондинского района</t>
  </si>
  <si>
    <t>ВЛИ-0,4 кВ от ТП №12-26 ф. Громовой, ф. Мусоргского, ф. Попова, ф. Глинки в пгт. Междуреченский Кондинского района</t>
  </si>
  <si>
    <t>ВЛИ-0,4 кВ от ТП №12-27 ф. Набережная, ф. Республики, ф. Сибирская 23 в пгт. Междуреченский Кондинского района</t>
  </si>
  <si>
    <t>ВЛИ-0,4 кВ от ТП №12-28 в составе ф. Морозова в пгт. Междуреченский Кондинского района</t>
  </si>
  <si>
    <t>ВЛИ-0,4 кВ от ТП №12-29 ф. Космонавтов-1, ф. Космонавтов-2, ф. Космонавтов-3, ф. Молодежная, ф. Мегафон в пгт. Междуреченский Кондинского района</t>
  </si>
  <si>
    <t>ВЛИ-0,4 кВ от ТП №12-31 ф. 60 лет ВЛКСМ, д.7, ф. 60 лет ВЛКСМ, ф. Гаражи в пгт. Междуреченский Кондинского района</t>
  </si>
  <si>
    <t>ВЛИ-0,4 кВ от ТП №12-32 ф. Типография в пгт. Междуреченский Кондинского района</t>
  </si>
  <si>
    <t>ВЛИ-0,4 кВ от ТП №12-33 ф. Молодежная-1 в пгт. Междуреченский Кондинского района</t>
  </si>
  <si>
    <t>ВЛИ-0,4 кВ от ТП №12-34 ф. Мусоргского, ф. Попова-1, ф. Попова-2, ф. Попова-3, ф. Глинки в пгт. Междуреченский Кондинского района</t>
  </si>
  <si>
    <t>ВЛИ-0,4 кВ от ТП №12-35 ф. Лесхоз, Пилорама в пгт. Междуреченский Кондинского района</t>
  </si>
  <si>
    <t>ВЛИ-0,4 кВ от ТП №12-37 ф. Нагорная-1, ф. Нагорная-2, ф. Восточная-1, ф. Восточная-2, ф. Проезд в пгт. Междуреченский Кондинского района</t>
  </si>
  <si>
    <t>ВЛИ-0,4 кВ от ТП №12-38 ф. Совхозная, ф. Хутор в пгт. Междуреченский Кондинского района</t>
  </si>
  <si>
    <t>ВЛИ-0,4 кВ от ТП №12-39 ф. Пушкина в пгт. Междуреченский Кондинского района</t>
  </si>
  <si>
    <t>ВЛИ-0,4 кВ от ТП №12-40 ф. Набережная-Бригантина, ф. Набережная-1, ф. Набережная-2, ф. Лесная, Горького, ф. Лесная, Чебурашка в пгт. Междуреченский Кондинского района</t>
  </si>
  <si>
    <t>ВЛИ-0,4 кВ от ТП №12-45 ф. Буденного ф. Чапаева, ф. Ворошилова, ф. Титова в пгт. Междуреченский Кондинского района</t>
  </si>
  <si>
    <t>ВЛИ-0,4 кВ от ТП №12-46 ф. дом 10а-12а в пгт. Междуреченский Кондинского района</t>
  </si>
  <si>
    <t>ВЛИ-0,4 кВ от ТП №12-48 ф. Громовой, ф. Мусоргского, ф. Попова, ф. Глинки в пгт. Междуреченский Кондинского района</t>
  </si>
  <si>
    <t>ВЛИ-0,4 кВ от ТП №12-49 ф. Набережная-1, ф. Набережная-2, ф. Архив, ф. Гагарина-2, ф. Титова-2 в пгт. Междуреченский Кондинского района</t>
  </si>
  <si>
    <t>ВЛИ-0,4 кВ от ТП №12-50 ф. Стадионная в пгт. Междуреченский Кондинского района</t>
  </si>
  <si>
    <t>ВЛИ-0,4 кВ от ТП №12-56 ф. Речников-1, ф. Речников-2, ф. 50 лет Победы, ф. Весеняя в пгт. Междуреченский Кондинского района</t>
  </si>
  <si>
    <t>ВЛИ-0,4 кВ от ТП №12-60 ф. Кирова-1, ф. Кирова-2 в пгт. Междуреченский Кондинского района</t>
  </si>
  <si>
    <t>ВЛИ-0,4 кВ от ТП №12-65 ф. Речников-1, Речников-2, ф. 50 лет Победы, ф. Весенняя-1, ф. Весенняя-2 в пгт. Междуреченский Кондинского района</t>
  </si>
  <si>
    <t>ВЛИ-0,4 кВ от ТП №12-73 ф. Радужная-1, ф. Радужная-2, ф. Солнечная в пгт. Междуреченский Кондинского района</t>
  </si>
  <si>
    <t>ВЛИ-0,4 кВ от ТП №12-74 ф. Радужная-2 в пгт. Междуреченский Кондинского района</t>
  </si>
  <si>
    <t>ВЛИ-0,4 кВ от РП №12-3 ф. Школьный, ф. Хутор в пгт. Междуреченский Кондинского района</t>
  </si>
  <si>
    <t>ВЛИ-0,4 кВ от РП №12-2 ф. Водозабор, ф. Северная-1, ф. Северная-2 в пгт. Междуреченский Кондинского района</t>
  </si>
  <si>
    <t>ВЛИ-0,4 кВ от ТП ТВК ф. Сибирская в пгт. Междуреченский Кондинского района</t>
  </si>
  <si>
    <t>ВЛИ-0,4 кВ от КТП-6/0,4 кВ №2-152 в квартале М п. Пионерный, г. Когалым</t>
  </si>
  <si>
    <t>ВЛИ-0,4 кВ  ф. №4 "Боксы" (ТП №11-2110) от оп. №13 до оп. №13.8 по ул. Северная в пгт. Игрим Берёзовского района</t>
  </si>
  <si>
    <t>ВЛИ-0,4 кВ в составе фид. «ГСМ» (КТП №16-306) на участке от оп. №4 до оп. №4/5 в п. Алябьевский Советского района</t>
  </si>
  <si>
    <t>ВЛИ-0,4 кВ  ф. №1 (ТП №11-1152) от оп. №3 до оп. №4.7 по ул. Молодежная в д. Теги Берёзовского района</t>
  </si>
  <si>
    <t xml:space="preserve">ВЛИ-0,4 кВ от КТП №12-340 до оп. №3 по ул. Садовая в д. Сотник Кондинского района  </t>
  </si>
  <si>
    <t>ВЛИ 0,4 кВ от КТП №16-223 по ул. Солнечная и ул. Юбилейная в п. Пионерский Советского района</t>
  </si>
  <si>
    <t>ВЛИ-0,4 кВ от КТП №12-81 ф. "Магистральная-1,2" в пгт. Междуреченский Кондинского района</t>
  </si>
  <si>
    <t>ВЛИ-0,4 кВ (КТП №16-405Н) от оп. №1н до оп. №8н в п.г.т. Малиновский Советского района</t>
  </si>
  <si>
    <t>ВЛИ-0,4 кВ ф. Котельная от КТП №12-601 до оп. №10 по ул. Станционная в пгт. Куминский Кондинского района</t>
  </si>
  <si>
    <t>ВЛИ-0,4 кВ в составе ф. "Восточная-2" КТП №12-37 от оп. №16/1 до оп. №18/1 в пгт. Междуреченский Кондинского района</t>
  </si>
  <si>
    <t>ВЛИ-0,4 кВ (ф. "Юбилейный", КТП №12-62)  от оп. №9 до оп. №14 по ул. Юбилейная в пгт. Междуреченский Кондинского района</t>
  </si>
  <si>
    <t>ВЛИ-0,4 кВ в составе фидера № 1 (ТП № 18-4012) на участке от опоры № 19 до опоры № 19.7 по ул. Центральная в д. Ягурьях Ханты-Мансийского района</t>
  </si>
  <si>
    <t>ВЛИ-0,4 кВ от опоры №4 (ф. №2, ТП №10-5 П2 «РММ») до опоры №4.4 по ул. Петрова в с. Полноват Белоярского района</t>
  </si>
  <si>
    <t>ВЛИ-0,4 кВ в составе ф. «Таежная» (КТП №12-4) на участке от оп. №15 до оп. №15/2 по ул. Толстого в пгт. Междуреченский Кондинского района</t>
  </si>
  <si>
    <t>ВЛИ-0,4 кВ в составе фидера № 3 (ТП № 9 -17- 40) на участке от опоры № 5 до опоры № 5.2. по ул. Центральная в п. Сибирский</t>
  </si>
  <si>
    <t>ВЛИ-0,4 кВ ф. Локомотивная-1 от оп. №81 до оп. №81.5 по ул. Локомотивная в пгт. Междуреченский Кондинского района</t>
  </si>
  <si>
    <t>ВЛИ-0,4 кВ ф. «Магазин» от КТП №12-233 до оп. №6 по ул. Волгоградская в с. Леуши Кондинского района</t>
  </si>
  <si>
    <t>ВЛИ-0,4 кВ в составе фид. «Линия 1» (КТП №116-602) на участке от оп. №23 до оп. №26 в пгт. Агириш Советского района</t>
  </si>
  <si>
    <t>ВЛИ 0,4 кВ от БРТП-2 в п.г.т. Игрим Березовского района</t>
  </si>
  <si>
    <t>ВЛИ 0,4 кВ от ТП №11-2110 в п.г.т. Игрим Березовского района</t>
  </si>
  <si>
    <t>ВЛИ 0,4 кВ от ТП №11-2076 в п.г.т. Игрим Березовского района</t>
  </si>
  <si>
    <t>ВЛИ 0,4 кВ от оп. №32 по ул. Промышленная в п.г.т. Игрим Березовского района</t>
  </si>
  <si>
    <t>ВЛИ 0,4 кВ от ТП №11-2078 в п.г.т. Игрим Березовского района</t>
  </si>
  <si>
    <t>ВЛИ 0,4 кВ от ТП №11-2077 в п.г.т. Игрим Березовского района</t>
  </si>
  <si>
    <t>ВЛИ 0,4 кВ от ТП №11-2080 в п.г.т. Игрим Березовского района</t>
  </si>
  <si>
    <t>ВЛИ 0,4 кВ от ТП №11-2079 в п.г.т. Игрим Березовского района</t>
  </si>
  <si>
    <t>ВЛИ 0,4 кВ от ТП №11-2081 в п.г.т. Игрим Березовского района</t>
  </si>
  <si>
    <t>ВЛИ 0,4 кВ от ТП №11-2070 в п.г.т. Игрим Березовского района</t>
  </si>
  <si>
    <t>ВЛИ 0,4 кВ от ТП №11-2069 в п.г.т. Игрим Березовского района</t>
  </si>
  <si>
    <t>ВЛИ 0,4 кВ от оп. №46 по ул. Советская в п.г.т. Игрим Березовского района</t>
  </si>
  <si>
    <t>ВЛИ 0,4 кВ от оп. №16 по ул. Мира в п.г.т. Игрим Березовского района</t>
  </si>
  <si>
    <t>ВЛЗ-10 кВ в составе ф.«Малиновский-1» 
(ПС «Алябьево») от ТП №16-404 в п. Малиновский до п. Юбилейный Советского района</t>
  </si>
  <si>
    <t>ВЛЗ-10 кВ в составе ф.«Малиновский-2» (ПС «Алябьево») от ТП №16-404 в п. Малиновский до п. Юбилейный Советского района</t>
  </si>
  <si>
    <t>ВЛЗ 10 кВ, в составе фидера  № 12 (ПС Цингалы»), участок от опоры № 56 до КТП № 18-2032  в с. Цингалы Ханты-Мансийского района</t>
  </si>
  <si>
    <t>0001.С.ВЛ10.2017.</t>
  </si>
  <si>
    <t>0002.С.ВЛ10.2017.</t>
  </si>
  <si>
    <t>0003.С.ВЛ10.2018.</t>
  </si>
  <si>
    <t>ВЛЗ-6 кВ (ф. «№3», ПС «Березово») от оп. №76 до оп. №76/7 по ул. Молодежная 1 В, в пгт. Березово Березовского района</t>
  </si>
  <si>
    <t>ВЛЗ-6 кВ (ф. «№3», РП «Березово») от оп. №96 до оп. №96/7 по ул. Молодежная 1 В, в пгт. Березово Березовского района</t>
  </si>
  <si>
    <t>ВЛЗ-6 кВ в составе ф. «№2» от оп. №1 до КТП №11-1015 в пгт. Березово Березовского района</t>
  </si>
  <si>
    <t>ВЛЗ-6 кВ (ф. «№3, ПС «Березово») от оп. №59 до КТП №11-1015 по ул. Молодежная 32, в пгт. Березово Березовского района</t>
  </si>
  <si>
    <t>ВЛЗ-10 кВ в составе ф. ТВК (РП №12-1, ПС «ЮМАС»)  в пгт. Междуреченский Кондинского района</t>
  </si>
  <si>
    <t>ВЛЗ-10 кВ в составе ф. РП-3.1, ф. РП-3.2 (ПС «ЮМАС») в пгт. Междуреченский Кондинского района</t>
  </si>
  <si>
    <t>ВЛЗ 10 кВ в составе ф. «Пырьях» от опоры № 1 в. до опоры № 10в н.п. Пырьях в н.п. Пырьях Ханты-Мансийского района</t>
  </si>
  <si>
    <t>ВЛЗ 10 кВ в составе ф. «Пырьях-Нялина» от опоры 
№ 1 до опор № 358, 362 в н.п. Нялина Ханты-Мансийского района</t>
  </si>
  <si>
    <t>ВЛЗ-10 кВ от РП-10 кВ ПС «Леуши»:
- в составе ф. Дальний до КТП № 15, 16, 17, 26 в п. Дальний; 
- в составе ф. Ягодный до КТП № 19, 20, 21, 22, 23, 25, 27 в п. Ягодный Кондинского района</t>
  </si>
  <si>
    <t>ВЛ 10 кВ, фидер «Пырьях-Кышик», участок от опоры №153 до КТП №18-4039 (КФХ) в с. Кышик Ханты-Мансийского района</t>
  </si>
  <si>
    <t>ВЛЗ-10 кВ в составе 
ф. "Корп-1", ф. "Корп-2" от ПС "Луговая" до КТП №12-416 в п. Луговой Кондинского района</t>
  </si>
  <si>
    <t>ВЛЗ-10 кВ в составе ф. Мыс от РП №12-1 в пгт. Междуреченский Кондинского района</t>
  </si>
  <si>
    <t>ВЛЗ-10 кВ в составе ф. Школа от РП №12-3 до КТП «Техучасток» в пгт. Междуреченский Кондинского района</t>
  </si>
  <si>
    <t>ВЛЗ-10 кВ в составе ф. Центральный (РП №12-1, ПС «ЮМАС») в пгт. Междуреченский Кондинского района</t>
  </si>
  <si>
    <t>ВЛЗ-10 кВ в составе ф. КТД (РП №12-1, ПС «ЮМАС»)  в пгт. Междуреченский Кондинского района</t>
  </si>
  <si>
    <t>ВЛЗ-10 кВ в составе ф. Первомайская (РП №12-3, ПС «ЮМАС») в пгт. Междуреченский Кондинского района</t>
  </si>
  <si>
    <t>ВЛЗ-10 кВ в составе ф. Морозова (РП №12-3, ПС «ЮМАС») в пгт. Междуреченский Кондинского района</t>
  </si>
  <si>
    <t>ВЛЗ-10 кВ в составе ф. Мыс (РП №12-1, ПС «ЮМАС») в пгт. Междуреченский Кондинского района</t>
  </si>
  <si>
    <t>ВЛЗ-10 кВ в составе ф. Нефтяник-2 (РП №12-2, НПС «Конда-2») в пгт. Междуреченский Кондинского района</t>
  </si>
  <si>
    <t>ВЛЗ-10 кВ в составе ф. Луговой (ПС «ЮМАС») в пгт. Междуреченский Кондинского района</t>
  </si>
  <si>
    <t>ВЛЗ-10 кВ в составе ф. Маяковского (РП №12-2, НПС «Конда-2) в пгт. Междуреченский Кондинского района</t>
  </si>
  <si>
    <t>ВЛЗ-10 кВ в составе фидера «№6» (ПС 110/10 кВ «Полноват») на участке от оп. №7 до КТП-10/0,4 кВ №10-6П8 «Лесная» в с. Полноват Белоярского района</t>
  </si>
  <si>
    <t>ВЛЗ-10 кВ в составе фид. "Малиновский-2" (ПС 110/10 кВ "Алябьево") от оп. 14 до КТПС №16-234 в п. Пионерский Советского района</t>
  </si>
  <si>
    <t>ВЛЗ-10 кВ  на участке от оп. №45 (ф. «Леуши», ПС «Юмас») до КТП №12-77 в микрорайоне «Нефтяник-2» пгт. Междуреченский Кондинского района</t>
  </si>
  <si>
    <t>ВЛЗ-10 кВ ф. «Сотник» (ЗРУ-10 кВ НПС «Конда») на участке от оп. №14 до КТП №12-340 по ул. Садовая в д. Сотник Кондинского района</t>
  </si>
  <si>
    <t>ВЛЗ-10 кВ  ф. «Сотник» (ПС «Сотник»), участок от оп. №14 до КТП №12-330 по ул. Дачная в д. Сотник Кондинского района</t>
  </si>
  <si>
    <t>ВЛЗ 10 кВ в составе фид. "Пионерский-2" (ПС «Алябьево») на участке от оп. №79/13 до КТП №16-223 в п. Пионерский Советского района</t>
  </si>
  <si>
    <t>ВЛЗ 10 кВ, в составе фидера  «Троица-2» (ПС Луговская), участок от опоры № 23 до КТП №18-5020 в сп. Луговской Ханты-Мансийского района</t>
  </si>
  <si>
    <t>ВЛЗ-10 кВ  ф. «Станция» (ПС «Юмас») на участке от оп. №26 до КТП №12-81 по ул. Магистральная в пгт. Междуреченский Кондинского района</t>
  </si>
  <si>
    <t>ВЛЗ-10 кВ в составе ф. «Аэропорт» (ПС «Чеснок») на участке от оп. №16/44 до оп. №16/55 в с. Болчары Кондинского района</t>
  </si>
  <si>
    <t>ВЛЗ-10 кВ в составе ф. «Лиственичный» (ПС «Юмас») на участке от оп. №63 до КТП №12-83 в пгт. Междуреченский Кондинского района</t>
  </si>
  <si>
    <t>ВЛЗ-10 кВ ф. «Аэропорт» (ПС «Чеснок») на участке от оп. №58/5 до КТП №12-707(Н) в с. Болчары Кондинского района</t>
  </si>
  <si>
    <t>ВЛЗ-10 кВ ф. «Школа» (ПС «Чеснок») на участке от оп. №45 до КТП №12-707(Н) в с. Болчары Кондинского района</t>
  </si>
  <si>
    <t>ВЛЗ-6 кВ в составе фид. «Аэропорт» (БРТП-2) от оп. №1 в п.г.т. Игрим Березовского района</t>
  </si>
  <si>
    <t>ВЛЗ-6 кВ в составе фид. «Водозабор» (БРТП-2) от оп. №1 в п.г.т. Игрим Березовского района</t>
  </si>
  <si>
    <t>ВЛЗ-6 кВ в составе фид. «СМУ» (БРТП-2) от оп. №1 в п.г.т. Игрим Березовского района</t>
  </si>
  <si>
    <t>ВЛЗ-6 кВ в составе фид. «ГСМ» от оп. №1 в п.г.т. Игрим Березовского района</t>
  </si>
  <si>
    <t>ВЛЗ-6 кВ в составе фид. «Новый поселок» (БРТП-2) от оп. №1 в п.г.т. Игрим Березовского района</t>
  </si>
  <si>
    <t>0004.С.ВЛ10.2016.</t>
  </si>
  <si>
    <t>0005.С.ВЛ10.2016.</t>
  </si>
  <si>
    <t>0006.С.ВЛ10.2016.</t>
  </si>
  <si>
    <t>0007.С.ВЛ10.2016.</t>
  </si>
  <si>
    <t>0009.С.ВЛ10.2017.</t>
  </si>
  <si>
    <t>0010.С.ВЛ10.2017.</t>
  </si>
  <si>
    <t>0011.С.ВЛ10.2017.</t>
  </si>
  <si>
    <t>0012.С.ВЛ10.2017.</t>
  </si>
  <si>
    <t>0013.С.ВЛ10.2017.</t>
  </si>
  <si>
    <t>0014.С.ВЛ10.2017.</t>
  </si>
  <si>
    <t>0015.С.ВЛ10.2017.</t>
  </si>
  <si>
    <t>0016.С.ВЛ10.2017.</t>
  </si>
  <si>
    <t>0017.С.ВЛ10.2017.</t>
  </si>
  <si>
    <t>0018.С.ВЛ10.2017.</t>
  </si>
  <si>
    <t>0020.С.ВЛ10.2018.</t>
  </si>
  <si>
    <t>0021.С.ВЛ10.2018.</t>
  </si>
  <si>
    <t>0022.С.ВЛ10.2018.</t>
  </si>
  <si>
    <t>0023.С.ВЛ10.2018.</t>
  </si>
  <si>
    <t>0024.С.ВЛ10.2018.</t>
  </si>
  <si>
    <t>0025.С.ВЛ10.2018.</t>
  </si>
  <si>
    <t>0026.С.ВЛ10.2018.</t>
  </si>
  <si>
    <t>0027.С.ВЛ10.2018.</t>
  </si>
  <si>
    <t>0028.С.ВЛ10.2018.</t>
  </si>
  <si>
    <t>0029.С.ВЛ10.2018.</t>
  </si>
  <si>
    <t>0030.С.ВЛ10.2018.</t>
  </si>
  <si>
    <t>0031.С.ВЛ10.2018.</t>
  </si>
  <si>
    <t>0032.С.ВЛ10.2018.</t>
  </si>
  <si>
    <t>0033.С.ВЛ10.2018.</t>
  </si>
  <si>
    <t>0034.С.ВЛ10.2018.</t>
  </si>
  <si>
    <t>0035.С.ВЛ10.2018.</t>
  </si>
  <si>
    <t>0039.С.ВЛ10.2017.</t>
  </si>
  <si>
    <t>0040.С.ВЛ10.2017.</t>
  </si>
  <si>
    <t>0041.С.ВЛ10.2017.</t>
  </si>
  <si>
    <t>0001.С.ВЛ04.2016.</t>
  </si>
  <si>
    <t>0002.С.ВЛ04.2016.</t>
  </si>
  <si>
    <t>0003.С.ВЛ04.2016.</t>
  </si>
  <si>
    <t>0004.С.ВЛ04.2016.</t>
  </si>
  <si>
    <t>0005.С.ВЛ04.2016.</t>
  </si>
  <si>
    <t>0006.С.ВЛ04.2016.</t>
  </si>
  <si>
    <t>0007.С.ВЛ04.2016.</t>
  </si>
  <si>
    <t>0008.С.ВЛ04.2016.</t>
  </si>
  <si>
    <t>0009.С.ВЛ04.2016.</t>
  </si>
  <si>
    <t>0010.С.ВЛ04.2016.</t>
  </si>
  <si>
    <t>0012.С.ВЛ04.2016.</t>
  </si>
  <si>
    <t>0013.С.ВЛ04.2016.</t>
  </si>
  <si>
    <t>0014.С.ВЛ04.2016.</t>
  </si>
  <si>
    <t>0015.С.ВЛ04.2016.</t>
  </si>
  <si>
    <t>0016.С.ВЛ04.2016.</t>
  </si>
  <si>
    <t>0017.С.ВЛ04.2016.</t>
  </si>
  <si>
    <t>0018.С.ВЛ04.2016.</t>
  </si>
  <si>
    <t>0019.С.ВЛ04.2016.</t>
  </si>
  <si>
    <t>0020.С.ВЛ04.2016.</t>
  </si>
  <si>
    <t>0021.С.ВЛ04.2016.</t>
  </si>
  <si>
    <t>0022.С.ВЛ04.2016.</t>
  </si>
  <si>
    <t>0023.С.ВЛ04.2016.</t>
  </si>
  <si>
    <t>0024.С.ВЛ04.2016.</t>
  </si>
  <si>
    <t>0025.С.ВЛ04.2016.</t>
  </si>
  <si>
    <t>0026.С.ВЛ04.2016.</t>
  </si>
  <si>
    <t>0027.С.ВЛ04.2016.</t>
  </si>
  <si>
    <t>0028.С.ВЛ04.2016.</t>
  </si>
  <si>
    <t>0029.С.ВЛ04.2016.</t>
  </si>
  <si>
    <t>0030.С.ВЛ04.2016.</t>
  </si>
  <si>
    <t>0031.С.ВЛ04.2016.</t>
  </si>
  <si>
    <t>0032.С.ВЛ04.2016.</t>
  </si>
  <si>
    <t>0033.С.ВЛ04.2016.</t>
  </si>
  <si>
    <t>0034.С.ВЛ04.2016.</t>
  </si>
  <si>
    <t>0036.С.ВЛ04.2017.</t>
  </si>
  <si>
    <t>0037.С.ВЛ04.2017.</t>
  </si>
  <si>
    <t>0038.С.ВЛ04.2017.</t>
  </si>
  <si>
    <t>0039.С.ВЛ04.2017.</t>
  </si>
  <si>
    <t>0040.С.ВЛ04.2017.</t>
  </si>
  <si>
    <t>0041.С.ВЛ04.2017.</t>
  </si>
  <si>
    <t>0042.С.ВЛ04.2017.</t>
  </si>
  <si>
    <t>0043.С.ВЛ04.2017.</t>
  </si>
  <si>
    <t>0044.С.ВЛ04.2017.</t>
  </si>
  <si>
    <t>0045.С.ВЛ04.2017.</t>
  </si>
  <si>
    <t>0046.С.ВЛ04.2017.</t>
  </si>
  <si>
    <t>0047.С.ВЛ04.2017.</t>
  </si>
  <si>
    <t>0048.С.ВЛ04.2017.</t>
  </si>
  <si>
    <t>0049.С.ВЛ04.2017.</t>
  </si>
  <si>
    <t>0050.С.ВЛ04.2017.</t>
  </si>
  <si>
    <t>0051.С.ВЛ04.2017.</t>
  </si>
  <si>
    <t>0052.С.ВЛ04.2017.</t>
  </si>
  <si>
    <t>0053.С.ВЛ04.2017.</t>
  </si>
  <si>
    <t>0054.С.ВЛ04.2017.</t>
  </si>
  <si>
    <t>0055.С.ВЛ04.2017.</t>
  </si>
  <si>
    <t>0056.С.ВЛ04.2017.</t>
  </si>
  <si>
    <t>0057.С.ВЛ04.2017.</t>
  </si>
  <si>
    <t>0058.С.ВЛ04.2017.</t>
  </si>
  <si>
    <t>0059.С.ВЛ04.2017.</t>
  </si>
  <si>
    <t>0060.С.ВЛ04.2017.</t>
  </si>
  <si>
    <t>0061.С.ВЛ04.2017.</t>
  </si>
  <si>
    <t>0062.С.ВЛ04.2017.</t>
  </si>
  <si>
    <t>0063.С.ВЛ04.2017.</t>
  </si>
  <si>
    <t>0064.С.ВЛ04.2017.</t>
  </si>
  <si>
    <t>0065.С.ВЛ04.2017.</t>
  </si>
  <si>
    <t>0066.С.ВЛ04.2017.</t>
  </si>
  <si>
    <t>0067.С.ВЛ04.2017.</t>
  </si>
  <si>
    <t>0068.С.ВЛ04.2017.</t>
  </si>
  <si>
    <t>0069.С.ВЛ04.2017.</t>
  </si>
  <si>
    <t>0070.С.ВЛ04.2017.</t>
  </si>
  <si>
    <t>0071.С.ВЛ04.2017.</t>
  </si>
  <si>
    <t>0072.С.ВЛ04.2017.</t>
  </si>
  <si>
    <t>0073.С.ВЛ04.2017.</t>
  </si>
  <si>
    <t>0074.С.ВЛ04.2017.</t>
  </si>
  <si>
    <t>0075.С.ВЛ04.2017.</t>
  </si>
  <si>
    <t>0076.С.ВЛ04.2017.</t>
  </si>
  <si>
    <t>0077.С.ВЛ04.2017.</t>
  </si>
  <si>
    <t>0078.С.ВЛ04.2017.</t>
  </si>
  <si>
    <t>0079.С.ВЛ04.2017.</t>
  </si>
  <si>
    <t>0080.С.ВЛ04.2017.</t>
  </si>
  <si>
    <t>0081.С.ВЛ04.2017.</t>
  </si>
  <si>
    <t>0082.С.ВЛ04.2017.</t>
  </si>
  <si>
    <t>0083.С.ВЛ04.2017.</t>
  </si>
  <si>
    <t>0084.С.ВЛ04.2017.</t>
  </si>
  <si>
    <t>0085.С.ВЛ04.2017.</t>
  </si>
  <si>
    <t>0086.С.ВЛ04.2017.</t>
  </si>
  <si>
    <t>0087.С.ВЛ04.2017.</t>
  </si>
  <si>
    <t>0088.С.ВЛ04.2017.</t>
  </si>
  <si>
    <t>0089.С.ВЛ04.2017.</t>
  </si>
  <si>
    <t>0090.С.ВЛ04.2017.</t>
  </si>
  <si>
    <t>0091.С.ВЛ04.2017.</t>
  </si>
  <si>
    <t>0092.С.ВЛ04.2017.</t>
  </si>
  <si>
    <t>0093.С.ВЛ04.2017.</t>
  </si>
  <si>
    <t>0094.С.ВЛ04.2017.</t>
  </si>
  <si>
    <t>0095.С.ВЛ04.2017.</t>
  </si>
  <si>
    <t>0096.С.ВЛ04.2017.</t>
  </si>
  <si>
    <t>0097.С.ВЛ04.2017.</t>
  </si>
  <si>
    <t>0098.С.ВЛ04.2017.</t>
  </si>
  <si>
    <t>0099.С.ВЛ04.2017.</t>
  </si>
  <si>
    <t>0100.С.ВЛ04.2017.</t>
  </si>
  <si>
    <t>0102.С.ВЛ04.2017.</t>
  </si>
  <si>
    <t>0103.С.ВЛ04.2018.</t>
  </si>
  <si>
    <t>0104.С.ВЛ04.2018.</t>
  </si>
  <si>
    <t>0105.С.ВЛ04.2018.</t>
  </si>
  <si>
    <t>0106.С.ВЛ04.2018.</t>
  </si>
  <si>
    <t>0107.С.ВЛ04.2018.</t>
  </si>
  <si>
    <t>0108.С.ВЛ04.2018.</t>
  </si>
  <si>
    <t>0109.С.ВЛ04.2018.</t>
  </si>
  <si>
    <t>0110.С.ВЛ04.2018.</t>
  </si>
  <si>
    <t>0111.С.ВЛ04.2018.</t>
  </si>
  <si>
    <t>0112.С.ВЛ04.2018.</t>
  </si>
  <si>
    <t>0113.С.ВЛ04.2018.</t>
  </si>
  <si>
    <t>0114.С.ВЛ04.2018.</t>
  </si>
  <si>
    <t>0115.С.ВЛ04.2018.</t>
  </si>
  <si>
    <t>0116.С.ВЛ04.2018.</t>
  </si>
  <si>
    <t>0117.С.ВЛ04.2018.</t>
  </si>
  <si>
    <t>0118.С.ВЛ04.2018.</t>
  </si>
  <si>
    <t>0119.С.ВЛ04.2018.</t>
  </si>
  <si>
    <t>0120.С.ВЛ04.2018.</t>
  </si>
  <si>
    <t>0121.С.ВЛ04.2018.</t>
  </si>
  <si>
    <t>0122.С.ВЛ04.2018.</t>
  </si>
  <si>
    <t>0123.С.ВЛ04.2018.</t>
  </si>
  <si>
    <t>0124.С.ВЛ04.2018.</t>
  </si>
  <si>
    <t>0125.С.ВЛ04.2018.</t>
  </si>
  <si>
    <t>0126.С.ВЛ04.2018.</t>
  </si>
  <si>
    <t>0127.С.ВЛ04.2018.</t>
  </si>
  <si>
    <t>0128.С.ВЛ04.2018.</t>
  </si>
  <si>
    <t>0129.С.ВЛ04.2018.</t>
  </si>
  <si>
    <t>0130.С.ВЛ04.2018.</t>
  </si>
  <si>
    <t>0131.С.ВЛ04.2018.</t>
  </si>
  <si>
    <t>0132.С.ВЛ04.2018.</t>
  </si>
  <si>
    <t xml:space="preserve">КЛ-0,4 кВ фидер л. № 8 от РУ-0,4 кВ ТП № 16-701 до опоры №1 по ул. Политехническая в пгт. Зеленоборск Советского района </t>
  </si>
  <si>
    <t xml:space="preserve">Сети наружного освещения 0,4 кВ в составе объекта РДГ в пгт. Березово Березовского района </t>
  </si>
  <si>
    <t xml:space="preserve">КЛ-0,4 кВ л.№1 от ТП № 16-221 до опоры №1 по ул.Коммунистическая в п. Пионерский Советского района </t>
  </si>
  <si>
    <t xml:space="preserve">КЛ-0,4 кВ л. №3 от КТП №16-509 до опоры № 1 по ул. Коммунистическая п. Таёжный Советского района </t>
  </si>
  <si>
    <t>КЛ-0,4 кВ от ТП №12-21 до оп. №1  по ул. Сибирская в пгт. Междуреченский Кондинского района</t>
  </si>
  <si>
    <t>КЛ-0,4 кВ в составе фидера «Сибирская-1» (ТП №12-4) на участке от ЩР №1 до ЩР №2  по ул. Сибирская в пгт. Междуреченский Кондинского района</t>
  </si>
  <si>
    <t>КЛ-0,4 кВ в составе фидера "Сибирская" (ТП №12-64) на участке от оп. №3 до РЩ2 по ул. Сибирская в пгт. Междуреченский Кондинского района</t>
  </si>
  <si>
    <t>КЛ-0,4 кВ от КТП №16-405Н (выходы) в п.г.т. Малиновский Советского района</t>
  </si>
  <si>
    <t>КЛ-0,4 кВ от КТП №16-409 в п. Юбилейный Советского района</t>
  </si>
  <si>
    <t>КЛ-0,4 кВ от КТП №16-410 в п. Юбилейный Советского района</t>
  </si>
  <si>
    <t>КЛ-0,4 кВ от КТП №16-418 в п. Юбилейный Советского района</t>
  </si>
  <si>
    <t>КЛ-0,4 кВ  от ТП №12-6 ф. Титова-1, в пгт. Междуреченский Кондинского района</t>
  </si>
  <si>
    <t>КЛ-0,4 кВ от ТП №12-28 в составе ф. Морозова в пгт. Междуреченский Кондинского района</t>
  </si>
  <si>
    <t>КЛ-0,4 кВ выводы из ТП №12-31 в пгт. Междуреченский Кондинского района</t>
  </si>
  <si>
    <t>КЛ-0,4 кВ от КТП-6/0,4 кВ №2-152 в квартале М п. Пионерный, г. Когалым</t>
  </si>
  <si>
    <t>2КЛ-0,4 кВ от КТП №12-36 до ВРУ-0,4 кВ объекта по ул. Сибирская, д. 58 в пгт. Междуреченский Кондинского района</t>
  </si>
  <si>
    <t>КЛ-0,4 кВ (КТП №16-405Н) от оп. №4н, 8н до ВРУ-0,4 кВ жилого дома по ул. Первомайская в п.г.т. Малиновский Советского района</t>
  </si>
  <si>
    <t>КЛ-0,4 кВ в составе ф. "Восточная-2" КТП №12-37 от оп. №18/1 до оп. №18/1п в пгт. Междуреченский Кондинского района</t>
  </si>
  <si>
    <t>КЛ-10 кВ ф. «Котельная» от РП №12-2 до КТП №12-82 в пгт. Междуреченский Кондинского района</t>
  </si>
  <si>
    <t>КЛ-0,4 кВ  в составе ф. "Котельная" (КТП №12-51) от оп. №5 до ВРУ-0,4 кВ объекта по ул. Железнодорожная в пгт. Междуреченский Кондинского района</t>
  </si>
  <si>
    <t>КЛ 0,4 кВ от БРТП-2 в п.г.т. Игрим Березовского района</t>
  </si>
  <si>
    <t>КЛ 0,4 кВ от ТП №11-2078 в п.г.т. Игрим Березовского района</t>
  </si>
  <si>
    <t>0001.С.КЛ04.2016.</t>
  </si>
  <si>
    <t>0002.С.КЛ04.2016.</t>
  </si>
  <si>
    <t>0003.С.КЛ04.2016.</t>
  </si>
  <si>
    <t>0004.С.КЛ04.2016.</t>
  </si>
  <si>
    <t>0005.С.КЛ04.2016.</t>
  </si>
  <si>
    <t>0006.С.КЛ04.2016.</t>
  </si>
  <si>
    <t>0007.С.КЛ04.2016.</t>
  </si>
  <si>
    <t>0008.С.КЛ04.2017.</t>
  </si>
  <si>
    <t>0009.С.КЛ04.2017.</t>
  </si>
  <si>
    <t>0010.С.КЛ04.2017.</t>
  </si>
  <si>
    <t>0011.С.КЛ04.2017.</t>
  </si>
  <si>
    <t>0012.С.КЛ04.2017.</t>
  </si>
  <si>
    <t>0013.С.КЛ04.2017.</t>
  </si>
  <si>
    <t>0014.С.КЛ04.2017.</t>
  </si>
  <si>
    <t>0015.С.КЛ04.2017.</t>
  </si>
  <si>
    <t>0016.С.КЛ04.2018.</t>
  </si>
  <si>
    <t>0017.С.КЛ04.2018.</t>
  </si>
  <si>
    <t>0018.С.КЛ04.2018.</t>
  </si>
  <si>
    <t>0019.С.КЛ04.2018.</t>
  </si>
  <si>
    <t>0020.С.КЛ04.2018.</t>
  </si>
  <si>
    <t>0021.С.КЛ04.2018.</t>
  </si>
  <si>
    <t>0022.С.КЛ04.2018.</t>
  </si>
  <si>
    <t>2КЛ-0,4 кВ ф. № 1,2 от ТП №16-403Н до опоры №1 по ул. Центральная в п. Малиновский Советского района</t>
  </si>
  <si>
    <t xml:space="preserve">2КЛ-0,4 кВ от КТП №12-707(Н) до ВРУ-0,4 кВ детского сада по ул. Комсомольская в с. Болчары Кондинского района </t>
  </si>
  <si>
    <t>КЛ-0,4 кВ отКТП №16-408 в п. Юбилейный Советского района</t>
  </si>
  <si>
    <t>КЛ-0,4 кВ от КТП №16-416 в  п. Юбилейный Советского района</t>
  </si>
  <si>
    <t>КЛ-0,4 кВ от КТП №16-417 в п. Юбилейный Советского района</t>
  </si>
  <si>
    <t>КЛ-0,4 кВ выводы из ТП №12-4 в пгт. Междуреченский Кондинского района</t>
  </si>
  <si>
    <t>КЛ-0,4 кВ выводы из ТП №12-25 в пгт. Междуреченский Кондинского района</t>
  </si>
  <si>
    <t>КЛ-0,4 кВ выводы из ТП №12-39 в пгт. Междуреченский Кондинского района</t>
  </si>
  <si>
    <t>КЛ-0,4 кВ от РП №12-3 ф. Школьный, ф. Хутор, ф. Освещение в пгт. Междуреченский Кондинского района</t>
  </si>
  <si>
    <t>0023.С.КЛ04.2017.</t>
  </si>
  <si>
    <t>0024.С.КЛ04.2017.</t>
  </si>
  <si>
    <t>0025.С.КЛ04.2017.</t>
  </si>
  <si>
    <t>0026.С.КЛ04.2017.</t>
  </si>
  <si>
    <t>0027.С.КЛ04.2017.</t>
  </si>
  <si>
    <t>0028.С.КЛ04.2017.</t>
  </si>
  <si>
    <t>0029.С.КЛ04.2017.</t>
  </si>
  <si>
    <t>0030.С.КЛ04.2017.</t>
  </si>
  <si>
    <t>0031.С.КЛ04.2018.</t>
  </si>
  <si>
    <t>КЛ-10 кВ в составе ф.Дальний, ф. Ягодный, вводы и выходы в Кондинском районе: 
- от РП - 10 кВ ПС "Леуши"; 
- от ЗРУ НПС "Ягодный";
-от КРМФ в н.п. Ягодный;
-от КРМФ в н.п. Дальний;</t>
  </si>
  <si>
    <t>КЛ-10 кВ в составе ф. "Корп-1", ф. "Корп-2" от  ПС "Луговая" до  КТП №12-416 в п. Луговой Кондинского района</t>
  </si>
  <si>
    <t>КЛ-10 кВ в составе ф. «Малиновский» (ПС «Алябьево») ввод в КТП №16-405Н в п.г.т. Малиновский Советского района</t>
  </si>
  <si>
    <t>КЛ-10 кВ в составе ф. «Поселок» (ПС «Самза») от оп. №1 по ул. Лесная до КТП №16-811Н в пгт. Коммунистический Советского района</t>
  </si>
  <si>
    <t>КЛ-6 кВ в составе ф. «№2» от ПС «Березово» до оп. №1 в пгт. Березово Березовского района</t>
  </si>
  <si>
    <t>КЛ-10 кВ в составе ф. Мыс от РП №12-1 в пгт. Междуреченский Кондинского района</t>
  </si>
  <si>
    <t>КЛ-10 кВ в составе ф. Школа от РП №12-3 до КТП «Техучасток» в пгт. Междуреченский Кондинского района</t>
  </si>
  <si>
    <t>КЛ-10 кВ в составе ф. РП 12-2 от НПС «Конда-2» до РП №12-2 в пгт. Междуреченский Кондинского района</t>
  </si>
  <si>
    <t>КЛ-10 кВ в составе ф. «Малиновский-1» (ПС «Алябьево») от ТП №16-404 в п. Малиновский до п. Юбилейный Советского района</t>
  </si>
  <si>
    <t>КЛ-10 кВ в составе ф.«Малиновский-2» (ПС «Алябьево») от ТП №16-404 в п. Малиновский до п. Юбилейный Советского района</t>
  </si>
  <si>
    <t>КЛ-10 кВ в составе ф. Центральный (РП №12-1, ПС «ЮМАС») в пгт. Междуреченский Кондинского района</t>
  </si>
  <si>
    <t>КЛ-10 кВ в составе ф. Первомайская (РП №12-3, ПС «ЮМАС») в пгт. Междуреченский Кондинского района</t>
  </si>
  <si>
    <t>КЛ-10 кВ в составе ф. Морозова (РП №12-3, ПС «ЮМАС») в пгт. Междуреченский Кондинского района</t>
  </si>
  <si>
    <t>КЛ-10 кВ в составе ф. Нефтяник-2 (РП №12-2, НПС «Конда-2») в пгт. Междуреченский Кондинского района</t>
  </si>
  <si>
    <t>КЛ-10 кВ в составе ф. Луговой (ПС «ЮМАС») в пгт. Междуреченский Кондинского района</t>
  </si>
  <si>
    <t>КЛ-10 кВ в составе ф. Маяковского (РП №12-2, НПС «Конда-2) в пгт. Междуреченский Кондинского района</t>
  </si>
  <si>
    <t>КЛ-10 кВ в составе ф. РП-3.1, ф. РП-3.2 (ПС «ЮМАС») в пгт. Междуреченский Кондинского района</t>
  </si>
  <si>
    <t>КЛ-10 кВ от РП №12-3 до ТП №12-6 в пгт. Междуреченский Кондинского района</t>
  </si>
  <si>
    <t>КЛ-10 кВ в составе ф. ИРП от ТП №12-4 в пгт. Междуреченский Кондинского района</t>
  </si>
  <si>
    <t>КЛ-10 кВ в составе ф. «Малиновский-2» (ПС «Алябьево») от КТП №16-419 до КТП №16-405Н в п.г.т. Малиновский Советского района</t>
  </si>
  <si>
    <t>КЛ-10 кВ в составе ф. Паркет (ПС «Юмас») на участке от оп. №52/40 до оп. №52/41 в пгт. Междуреченский Кондинского района</t>
  </si>
  <si>
    <t>КЛ-6 кВ в составе фид. «Аэропорт» выходы из БРТП-2 в п.г.т. Игрим Безовского района</t>
  </si>
  <si>
    <t>КЛ-6 кВ в составе фид. «Водозабор» выходы из БРТП-2 в п.г.т. Игрим Безовского района</t>
  </si>
  <si>
    <t>КЛ-6 кВ в составе фид. «СМУ» выходы из БРТП-2 в п.г.т. Игрим Безовского района</t>
  </si>
  <si>
    <t>КЛ-6 кВ в составе фид. «ГСМ» выходы из БРТП-2 в п.г.т. Игрим Безовского района</t>
  </si>
  <si>
    <t>КЛ-6 кВ в составе фид. «Старый поселок» выходы из БРТП-2 в п.г.т. Игрим Безовского района</t>
  </si>
  <si>
    <t>КЛ-6 кВ в составе фид. «Новый поселок» выходы из БРТП-2 в п.г.т. Игрим Безовского района</t>
  </si>
  <si>
    <t>0001.С.КЛ10.2016.</t>
  </si>
  <si>
    <t>0003.С.КЛ10.2017.</t>
  </si>
  <si>
    <t>0004.С.КЛ10.2017.</t>
  </si>
  <si>
    <t>0005.С.КЛ10.2017.</t>
  </si>
  <si>
    <t>0006.С.КЛ10.2017.</t>
  </si>
  <si>
    <t>0007.С.КЛ10.2017.</t>
  </si>
  <si>
    <t>0008.С.КЛ10.2017.</t>
  </si>
  <si>
    <t>0009.С.КЛ10.2017.</t>
  </si>
  <si>
    <t>0010.С.КЛ10.2017.</t>
  </si>
  <si>
    <t>0011.С.КЛ10.2017.</t>
  </si>
  <si>
    <t>0012.С.КЛ10.2017.</t>
  </si>
  <si>
    <t>0013.С.КЛ10.2017.</t>
  </si>
  <si>
    <t>0014.С.КЛ10.2017.</t>
  </si>
  <si>
    <t>0015.С.КЛ10.2017.</t>
  </si>
  <si>
    <t>0016.С.КЛ10.2017.</t>
  </si>
  <si>
    <t>0017.С.КЛ10.2017.</t>
  </si>
  <si>
    <t>0018.С.КЛ10.2017.</t>
  </si>
  <si>
    <t>0019.С.КЛ10.2017.</t>
  </si>
  <si>
    <t>0021.С.КЛ10.2018.</t>
  </si>
  <si>
    <t>0022.С.КЛ10.2018.</t>
  </si>
  <si>
    <t>0023.С.КЛ10.2018.</t>
  </si>
  <si>
    <t>0024.С.КЛ10.2018.</t>
  </si>
  <si>
    <t>0025.С.КЛ10.2018.</t>
  </si>
  <si>
    <t>0026.С.КЛ10.2018.</t>
  </si>
  <si>
    <t>0027.С.КЛ10.2018.</t>
  </si>
  <si>
    <t>КЛ-6 кВ, ф. «КПП -1» от ПС № 258 до КПП
№ 18-4040 «Сыньеганский» в Сыньеганском н.м.р. Ханты-Мансийского района</t>
  </si>
  <si>
    <t>КЛ-6 кВ, ф. «КПП -2» от ПС № 258 до КПП
№ 18-4040 «Сыньеганский» в Сыньеганском н.м.р. Ханты-Мансийского района</t>
  </si>
  <si>
    <t xml:space="preserve">КЛ-10 кВ в составе ф. «Пырьях» от БКТП
№ 18-4041 «Пырьях» до опоры № 1 в  н.п. Пырьях Ханты-Мансийского района  </t>
  </si>
  <si>
    <t xml:space="preserve">КЛ-10 кВ в составе ф. «Пырьях-Нялина» от БКТП № 18-4041 «Пырьях» до опоры № 1 в  н.п. «Пырьях» Ханты-Мансийского района  </t>
  </si>
  <si>
    <t xml:space="preserve">КЛ-10 кВ в составе ф. «Пырьях-Кышик» от БКТП № 18-4041 «Пырьях» до опоры № 1 в  н.п. «Пырьях» Ханты-Мансийского района  </t>
  </si>
  <si>
    <t>ВЛЗ 10 кВ в составе ф. «Пырьях-Кышик»  от опоры № 1 до опор № 272 и № 276/1 в н.п. Кышик Ханты-Мансийского района</t>
  </si>
  <si>
    <t>КЛ-6 кВ ф. «КПП-1» от ПС «Берёзово» до КПП 6/20 кВ в п.г.т. Берёзово Березовского района</t>
  </si>
  <si>
    <t>КЛ-6 кВ ф. «КПП-2» от ПС «Берёзово» до КПП 6/20 кВ в п.г.т. Берёзово Березовского района</t>
  </si>
  <si>
    <t>КЛ-10 кВ в составе ф. «Малиновский-1» от оп. 78/1 до ТП №16-403Н в п. Малиновский Советского района</t>
  </si>
  <si>
    <t>КЛ-10 кВ в составе ф. «Малиновский-2» от ТП № 16-405 до ТП №16-403Н в п. Малиновский Советского района</t>
  </si>
  <si>
    <t>КЛ-6 кВ в составе ф. №11 (ЦРП-2-6) на участках  ЦРП-2-6 – КТП №2-152 - ТП-2-151 в квартале «М» п. Пионерный, г. Когалым</t>
  </si>
  <si>
    <t>КЛ-6 кВ в составе ф. №12 (ЦРП-2-6) на участках  ЦРП-2-6 – КТП №2-152 - ТП-2-151 в квартале «М» п. Пионерный, г. Когалым</t>
  </si>
  <si>
    <t>0029.С.КЛ10.2016.</t>
  </si>
  <si>
    <t>0030.С.КЛ10.2016.</t>
  </si>
  <si>
    <t>0031.С.КЛ10.2016.</t>
  </si>
  <si>
    <t>0032.С.КЛ10.2016.</t>
  </si>
  <si>
    <t>0033.С.КЛ10.2016.</t>
  </si>
  <si>
    <t>0034.С.КЛ10.2016.</t>
  </si>
  <si>
    <t>0035.С.КЛ10.2016.</t>
  </si>
  <si>
    <t>0036.С.КЛ10.2017.</t>
  </si>
  <si>
    <t>0037.С.КЛ10.2017.</t>
  </si>
  <si>
    <t>0038.С.КЛ10.2017.</t>
  </si>
  <si>
    <t>0039.С.КЛ10.2017.</t>
  </si>
  <si>
    <t>КЛ-10 кВ в составе ф. "Центральный" (ПС "Юмас") от оп. № 26/5 до КТП № 12-75 в пгт. Междуреченский Кондинского района</t>
  </si>
  <si>
    <t>КЛ-10 кВ в составе ф. "КТД" (РП-1, ПС "Юмас") от оп. № 26/6 до КТП № 12-75 в пгт. Междуреченский Кондинского района</t>
  </si>
  <si>
    <t>0040.С.КЛ10.2016.</t>
  </si>
  <si>
    <t>0041.С.КЛ10.2016.</t>
  </si>
  <si>
    <t>0042.С.КЛ10.2016.</t>
  </si>
  <si>
    <t>КТП 10/0,4 кВ №16, 1х250 кВА по ул. Центральная в п. Дальний Кондинского района</t>
  </si>
  <si>
    <t>КТП 10/0,4 кВ №16-223 в п. Пионерский Советского района</t>
  </si>
  <si>
    <t>КТП-10/0,4 кВ №12-81 в пгт. Междуреченский Кондинского района</t>
  </si>
  <si>
    <t>0001.С.КТП.2016.</t>
  </si>
  <si>
    <t>0002.С.КТП.2018.</t>
  </si>
  <si>
    <t>0003.С.КТП.2018.</t>
  </si>
  <si>
    <t xml:space="preserve">КТП 10/0,4 кВ №12-76 в пгт. Междуреченский Кондинского района </t>
  </si>
  <si>
    <t>0004.С.КТП.2017.</t>
  </si>
  <si>
    <t>КТП 10/0,4 кВ №15, 1х400 кВА по ул. Центральная в п. Дальний Кондинского района</t>
  </si>
  <si>
    <t>КТП 10/0,4 кВ №17, 1х400 кВА урочище Совлинский (п. Дальний) Кондинского района</t>
  </si>
  <si>
    <t>КТП 10/0,4 кВ №26, 1х400 кВА ул. Набережная в п. Дальний Кондинского района</t>
  </si>
  <si>
    <t>КТП 10/0,4 кВ №19, 1х400 кВА по ул. Набережная в п. Ягодный Кондинского района</t>
  </si>
  <si>
    <t>КТП 10/0,4 кВ №21, 1х400 кВА по ул. Центральная в п. Ягодный Кондинского района</t>
  </si>
  <si>
    <t>КТП 10/0,4 кВ №22, 1х400 кВА по ул. Набережная в п. Ягодный Кондинского района</t>
  </si>
  <si>
    <t>КТП 10/0,4 кВ №23, 1х400 кВА по ул. Центральная в п. Ягодный Кондинского района</t>
  </si>
  <si>
    <t>КТП 20/0,4 кВ мощностью 1х400 кВА в п. Шайтанка Березовского района</t>
  </si>
  <si>
    <t>КТП-10/0,4 кВ №16-418, по ул. Железнодорожная в п. Юбилейный Советского района</t>
  </si>
  <si>
    <t>КТП-10/0,4 кВ №12-340 в д. Сотник Кондинского района</t>
  </si>
  <si>
    <t>0005.С.КТП.2016.</t>
  </si>
  <si>
    <t>0006.С.КТП.2016.</t>
  </si>
  <si>
    <t>0007.С.КТП.2016.</t>
  </si>
  <si>
    <t>0008.С.КТП.2016.</t>
  </si>
  <si>
    <t>0009.С.КТП.2016.</t>
  </si>
  <si>
    <t>0010.С.КТП.2016.</t>
  </si>
  <si>
    <t>0011.С.КТП.2016.</t>
  </si>
  <si>
    <t>0012.С.КТП.2016.</t>
  </si>
  <si>
    <t>0013.С.КТП.2017.</t>
  </si>
  <si>
    <t>0014.С.КТП.2018.</t>
  </si>
  <si>
    <t>КТП 10/0,4 кВ №12-1 в пгт. Междуреченский Кондинского района</t>
  </si>
  <si>
    <t>КТП 10/0,4 кВ №12-5 в пгт. Междуреченский Кондинского района</t>
  </si>
  <si>
    <t>КТП 10/0,4 кВ №12-21 в пгт. Междуреченский Кондинского района</t>
  </si>
  <si>
    <t>КТП 10/0,4 кВ №12-31 в пгт. Междуреченский Кондинского района</t>
  </si>
  <si>
    <t>КТП 10/0,4 кВ №12-34 в пгт. Междуреченский Кондинского района</t>
  </si>
  <si>
    <t>КТП 10/0,4 кВ №12-39 в пгт. Междуреченский Кондинского района</t>
  </si>
  <si>
    <t>КТП 10/0,4 кВ №12-40 в пгт. Междуреченский Кондинского района</t>
  </si>
  <si>
    <t>КТП 10/0,4 кВ №12-49 в пгт. Междуреченский Кондинского района</t>
  </si>
  <si>
    <t>КТП 10/0,4 кВ №12-62 в пгт. Междуреченский Кондинского района</t>
  </si>
  <si>
    <t>КТП 10/0,4 кВ №12-63 в пгт. Междуреченский Кондинского района</t>
  </si>
  <si>
    <t>КТП 10/0,4 кВ №12-65 в пгт. Междуреченский Кондинского района</t>
  </si>
  <si>
    <t>КТП 10/0,4 кВ №12-73 в пгт. Междуреченский Кондинского района</t>
  </si>
  <si>
    <t xml:space="preserve">КТП 10/0,4 кВ №12-74 в пгт. Междуреченский Кондинского района </t>
  </si>
  <si>
    <t xml:space="preserve">КТП 10/0,4 кВ №12-80 в пгт. Междуреченский Кондинского района </t>
  </si>
  <si>
    <t>0015.С.КТП.2017.</t>
  </si>
  <si>
    <t>0016.С.КТП.2017.</t>
  </si>
  <si>
    <t>0017.С.КТП.2017.</t>
  </si>
  <si>
    <t>0018.С.КТП.2017.</t>
  </si>
  <si>
    <t>0019.С.КТП.2017.</t>
  </si>
  <si>
    <t>0020.С.КТП.2017.</t>
  </si>
  <si>
    <t>0021.С.КТП.2017.</t>
  </si>
  <si>
    <t>0022.С.КТП.2017.</t>
  </si>
  <si>
    <t>0023.С.КТП.2017.</t>
  </si>
  <si>
    <t>0024.С.КТП.2017.</t>
  </si>
  <si>
    <t>0025.С.КТП.2017.</t>
  </si>
  <si>
    <t>0026.С.КТП.2017.</t>
  </si>
  <si>
    <t>0027.С.КТП.2017.</t>
  </si>
  <si>
    <t>0028.С.КТП.2017.</t>
  </si>
  <si>
    <t>БКТП 10/0,4 кВ №16-811 по ул. Лесная в пгт. Коммунистический Советского района</t>
  </si>
  <si>
    <t>БКТП 10/0,4 кВ №16-213 по ул. Заводская в пгт. Пионерский Советского района</t>
  </si>
  <si>
    <t>0001.С.БКТП.2017.</t>
  </si>
  <si>
    <t>0002.С.БКТП.2017.</t>
  </si>
  <si>
    <t>КТП 6/20 кВ мощностью 2х1000 кВА в п.г.т. Берёзово Березовского района</t>
  </si>
  <si>
    <t>БКТП 20/10/0,4 кВ, 2х1000 кВА в д. Теги Березовского района
S = 8.09х5.3=42,877 м2</t>
  </si>
  <si>
    <t>0003.С.БКТП.2016.</t>
  </si>
  <si>
    <t>0004.С.БКТП.2016.</t>
  </si>
  <si>
    <t>0011.Г.ВЛ10.2016.</t>
  </si>
  <si>
    <t>0012.Г.ВЛ10.2016.</t>
  </si>
  <si>
    <t>0013.Г.ВЛ10.2017.</t>
  </si>
  <si>
    <t>0014.Г.ВЛ10.2017.</t>
  </si>
  <si>
    <t>0015.Г.ВЛ10.2017.</t>
  </si>
  <si>
    <t>0016.Г.ВЛ10.2018.</t>
  </si>
  <si>
    <t>0017.Г.ВЛ10.2018.</t>
  </si>
  <si>
    <t>0018.Г.ВЛ10.2018.</t>
  </si>
  <si>
    <t>0019.Г.ВЛ10.2018.</t>
  </si>
  <si>
    <t>0020.Г.ВЛ10.2018.</t>
  </si>
  <si>
    <t>0021.Г.ВЛ10.2018.</t>
  </si>
  <si>
    <t>0026.Г.КЛ04.2018.</t>
  </si>
  <si>
    <t>0027.Г.КЛ04.2018.</t>
  </si>
  <si>
    <t>0029.Г.КЛ10.2016.</t>
  </si>
  <si>
    <t>0028.Г.КЛ10.2018.</t>
  </si>
  <si>
    <t>0030.Г.КЛ10.2016.</t>
  </si>
  <si>
    <t>0001.Г.КЛ04.2016.</t>
  </si>
  <si>
    <t>0004.Г.КЛ04.2017.</t>
  </si>
  <si>
    <t>0012.Г.КЛ04.2018.</t>
  </si>
  <si>
    <t>0024.Г.КЛ04.2017.</t>
  </si>
  <si>
    <t>0025.Г.КЛ04.2018.</t>
  </si>
  <si>
    <t>0006.Г.КЛ10.2016.</t>
  </si>
  <si>
    <t>0016.Г.КЛ10.2017.</t>
  </si>
  <si>
    <t>0001.Г.РП.2018.</t>
  </si>
  <si>
    <t>ВЛИ-0,4 кВ от ТП №12-63 ф. Береговая, ф. Лермонтова в пгт. Междуреченский Кондинского района</t>
  </si>
  <si>
    <t>0011.С.ВЛ04.2016.</t>
  </si>
  <si>
    <t>0035.С.ВЛ04.2017.</t>
  </si>
  <si>
    <t>0101.С.ВЛ04.2017.</t>
  </si>
  <si>
    <t>ВЛЗ 10 кВ в составе ф. Паркет (ПС «Юмас») на участке от оп. №52/5 до оп. №52/40 и от оп. №52/41 до КТП-10/0,4 кВ №12-84 в пгт. Междуреченский Кондинского района</t>
  </si>
  <si>
    <t>ВЛЗ-6 кВ в составе фид. «Старый поселок» (БРТП-2) от оп. №1 в п.г.т. Игрим Березовского района</t>
  </si>
  <si>
    <t>0008.С.ВЛ10.2016.</t>
  </si>
  <si>
    <t>0019.С.ВЛ10.2017.</t>
  </si>
  <si>
    <t>0036.С.ВЛ10.2018.</t>
  </si>
  <si>
    <t>0037.С.ВЛ10.2018.</t>
  </si>
  <si>
    <t>0038.С.ВЛ10.2018.</t>
  </si>
  <si>
    <t>0042.С.ВЛ10.2017.</t>
  </si>
  <si>
    <t>0043.С.ВЛ10.2017.</t>
  </si>
  <si>
    <t>0044.С.ВЛ10.2017.</t>
  </si>
  <si>
    <t>0002.С.КЛ10.2016.</t>
  </si>
  <si>
    <t>0020.С.КЛ10.2017.</t>
  </si>
  <si>
    <t>0028.С.КЛ10.2018.</t>
  </si>
  <si>
    <t>61.13</t>
  </si>
  <si>
    <t>Акционерное общество «Югорская региональная электросетевая компания»</t>
  </si>
  <si>
    <t xml:space="preserve"> Бородулина Ульяна Павловна, ведущий экономист отдела тарифообразования</t>
  </si>
  <si>
    <t>(3467) 318595 доб. 9-1830</t>
  </si>
  <si>
    <t>Borodulina-UP@yuresk.ru</t>
  </si>
  <si>
    <t>2КЛ-6 кВ от ПС "Березово" до КТП 0,4/6 кВ в составе объекта РДГ в пгт. Березово Березовского района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</si>
</sst>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30"/>
      <name val="Calibri"/>
      <family val="2"/>
    </font>
    <font>
      <b/>
      <sz val="12"/>
      <color indexed="8"/>
      <name val="Calibri"/>
      <family val="0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42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31" borderId="10" xfId="0" applyFont="1" applyFill="1" applyBorder="1" applyAlignment="1" applyProtection="1">
      <alignment horizontal="left" vertical="top" wrapText="1"/>
      <protection locked="0"/>
    </xf>
    <xf numFmtId="0" fontId="0" fillId="31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35" borderId="0" xfId="0" applyFill="1" applyAlignment="1">
      <alignment horizontal="justify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justify" vertical="top" wrapText="1"/>
    </xf>
    <xf numFmtId="0" fontId="0" fillId="31" borderId="10" xfId="0" applyFill="1" applyBorder="1" applyAlignment="1" applyProtection="1">
      <alignment vertical="top" wrapText="1"/>
      <protection locked="0"/>
    </xf>
    <xf numFmtId="0" fontId="0" fillId="35" borderId="0" xfId="0" applyFont="1" applyFill="1" applyAlignment="1">
      <alignment horizontal="right"/>
    </xf>
    <xf numFmtId="0" fontId="0" fillId="35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32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 vertical="top" wrapText="1"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 horizontal="center" vertical="top" wrapText="1"/>
    </xf>
    <xf numFmtId="0" fontId="32" fillId="35" borderId="0" xfId="0" applyFont="1" applyFill="1" applyAlignment="1">
      <alignment vertical="center" wrapText="1"/>
    </xf>
    <xf numFmtId="16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horizontal="justify" vertical="top" wrapText="1"/>
    </xf>
    <xf numFmtId="0" fontId="0" fillId="31" borderId="10" xfId="0" applyFill="1" applyBorder="1" applyAlignment="1" applyProtection="1">
      <alignment/>
      <protection locked="0"/>
    </xf>
    <xf numFmtId="0" fontId="0" fillId="31" borderId="10" xfId="0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/>
    </xf>
    <xf numFmtId="0" fontId="32" fillId="35" borderId="0" xfId="0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1" borderId="10" xfId="0" applyFont="1" applyFill="1" applyBorder="1" applyAlignment="1" applyProtection="1">
      <alignment vertical="top" wrapText="1"/>
      <protection locked="0"/>
    </xf>
    <xf numFmtId="0" fontId="0" fillId="34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4" fontId="0" fillId="0" borderId="11" xfId="0" applyNumberFormat="1" applyFont="1" applyFill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 applyProtection="1">
      <alignment horizontal="justify" vertical="top" wrapText="1"/>
      <protection/>
    </xf>
    <xf numFmtId="173" fontId="0" fillId="33" borderId="10" xfId="0" applyNumberFormat="1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horizontal="left" vertical="center"/>
    </xf>
    <xf numFmtId="0" fontId="0" fillId="35" borderId="0" xfId="0" applyFill="1" applyBorder="1" applyAlignment="1" applyProtection="1">
      <alignment vertical="center"/>
      <protection locked="0"/>
    </xf>
    <xf numFmtId="0" fontId="0" fillId="31" borderId="10" xfId="0" applyFill="1" applyBorder="1" applyAlignment="1" applyProtection="1">
      <alignment horizontal="center" vertical="center"/>
      <protection locked="0"/>
    </xf>
    <xf numFmtId="0" fontId="0" fillId="35" borderId="0" xfId="0" applyFont="1" applyFill="1" applyAlignment="1" applyProtection="1">
      <alignment/>
      <protection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center" wrapText="1"/>
    </xf>
    <xf numFmtId="0" fontId="0" fillId="31" borderId="10" xfId="0" applyFont="1" applyFill="1" applyBorder="1" applyAlignment="1" applyProtection="1">
      <alignment/>
      <protection locked="0"/>
    </xf>
    <xf numFmtId="0" fontId="0" fillId="31" borderId="10" xfId="0" applyFill="1" applyBorder="1" applyAlignment="1" applyProtection="1">
      <alignment/>
      <protection locked="0"/>
    </xf>
    <xf numFmtId="0" fontId="0" fillId="34" borderId="10" xfId="0" applyFont="1" applyFill="1" applyBorder="1" applyAlignment="1">
      <alignment horizontal="center" vertical="top" wrapText="1"/>
    </xf>
    <xf numFmtId="0" fontId="0" fillId="35" borderId="11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top" wrapText="1"/>
    </xf>
    <xf numFmtId="4" fontId="0" fillId="35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14" fontId="0" fillId="31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32" fillId="35" borderId="10" xfId="0" applyFont="1" applyFill="1" applyBorder="1" applyAlignment="1" applyProtection="1">
      <alignment horizontal="center" vertical="center" wrapText="1"/>
      <protection hidden="1"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32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3" xfId="0" applyFont="1" applyBorder="1" applyAlignment="1" applyProtection="1">
      <alignment horizontal="center" vertical="top" wrapText="1"/>
      <protection/>
    </xf>
    <xf numFmtId="0" fontId="32" fillId="0" borderId="14" xfId="0" applyFont="1" applyBorder="1" applyAlignment="1" applyProtection="1">
      <alignment horizontal="center" vertical="top" wrapText="1"/>
      <protection/>
    </xf>
    <xf numFmtId="0" fontId="32" fillId="0" borderId="15" xfId="0" applyFont="1" applyBorder="1" applyAlignment="1" applyProtection="1">
      <alignment horizontal="center" vertical="top" wrapText="1"/>
      <protection/>
    </xf>
    <xf numFmtId="0" fontId="32" fillId="0" borderId="10" xfId="0" applyFont="1" applyBorder="1" applyAlignment="1">
      <alignment horizontal="center" vertical="top" wrapText="1"/>
    </xf>
    <xf numFmtId="0" fontId="32" fillId="35" borderId="10" xfId="0" applyFont="1" applyFill="1" applyBorder="1" applyAlignment="1">
      <alignment horizontal="center" vertical="top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top" wrapText="1"/>
    </xf>
    <xf numFmtId="0" fontId="32" fillId="0" borderId="25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2" fillId="35" borderId="0" xfId="0" applyFont="1" applyFill="1" applyAlignment="1" applyProtection="1">
      <alignment horizontal="center" vertical="center" wrapText="1"/>
      <protection hidden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2" fillId="35" borderId="13" xfId="0" applyFont="1" applyFill="1" applyBorder="1" applyAlignment="1">
      <alignment horizontal="center" vertical="top" wrapText="1"/>
    </xf>
    <xf numFmtId="0" fontId="32" fillId="35" borderId="14" xfId="0" applyFont="1" applyFill="1" applyBorder="1" applyAlignment="1">
      <alignment horizontal="center" vertical="top" wrapText="1"/>
    </xf>
    <xf numFmtId="0" fontId="32" fillId="35" borderId="15" xfId="0" applyFont="1" applyFill="1" applyBorder="1" applyAlignment="1">
      <alignment horizontal="center" vertical="top" wrapText="1"/>
    </xf>
    <xf numFmtId="0" fontId="32" fillId="35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/>
  </dxfs>
  <tableStyles count="1" defaultTableStyle="TableStyleMedium9" defaultPivotStyle="PivotStyleLight16">
    <tableStyle name="Стиль таблицы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15</xdr:col>
      <xdr:colOff>0</xdr:colOff>
      <xdr:row>74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200025"/>
          <a:ext cx="8534400" cy="13906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Инструкция по работе с  шаблоном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Технические требования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на рабочем месте должен быть установлен MS Office 2003, 2007, 2010. В версиях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 Office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старше 2010 возможны ошибки при работе с шаблоном;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макросы во время работы должны быть включены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(!)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для корректной работы шаблона требуется выбрать низкий уровень безопасности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Методология заполнения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Данные по построенным и введенным в эксплуатацию объектам электросетевого хозяйства заполняются отдельно для территорий городских населенных пунктов и территорий не относящихся к городским населенным пунктам;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Приобретенные готовые объекты электросетевого хозяйства не подлежат включению в таблицу;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В столбце «Объект электросетевого хозяйства» указывается диспечерское наименование объекта, по которому можно точно его идентифицировать (у разных объектов не должно повторяться наименование);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В столбце «Протяженность (для линий электропередачи)» указывается общая протяженность линии, а не трассы.  Если две линии в параллель, то указывается протяженность обоих линий;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В столбце «Максимальная мощность, кВт» указывается общая мощность трансформаторных подстанций (если трансформаторов несколько, то указывается общая мощность всех трансформаторов);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В столбце «Расходы на строительство объекта» указываются расходы, которые понесла организация в тыс.руб. (без НДС);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При заполнении столбцов «Информация для расчета стандартизированной тарифной ставки С1» указываются сведения о понесенных расходах на выполнение мероприятий по технологическому присоединению, предусмотренных подпунктами "а" и "в" пункта 16 Методических указаний, -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 три последних года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по которым имеются отчетные данные. Расходы на выполнение мероприятий по технологическому присоединению, не связанных со строительством объектов электросетевого хозяйства, определяются в соответствии с данными раздельного учета сетевой организации;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Общая сумма понесенных расходов по мероприятиям, связанным с подготовкой и выдачей сетевой организацией технических условий, а так же с проверкой сетевой организацией выполнения заявителем технических условий за календарный год на листе «Приложение 2» должна совпадать с общей суммой фактических расходов по выполнению организационно-технических мероприятий не связанных со строительством электросетевых объектов указанных на листе «Приложение 3»;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В столбце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"Наименование папки" указывается имя папки на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CD-R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DVD-R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диске или флэш никопителе, где сохранены сопроводительные материалы по каждому объекту строительства;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Требования к форматам данных подтверждающей отчетности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Документы и материалы, подтверждающие строительство и ввод в эксплуатацию объектов электросетевого хозяйства должны быть отсканированы и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сохранены в многостраничном файле формата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PDF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Документы следует сканировать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черно-белом формате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с разрешением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не более 200 точек/дюйм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После сканирования документа, он должен быть читаемым на экране компьютера. После распечатывания на принтере отсканированного документа, документ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должен быть читаемым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В исключительных случаях, для улучшения качества отсканированного документа, допускается увеличить разрешение до 300 точек/дюйм;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Сохранение и предоставление регулятору сопроводительных материалов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Отсканированные документы и материалы должна быть записаны на CD-R/DVD-R диск или флэш накопитель;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Материалы необходимо направить регулятору (в РЭК) почтой или нарочно, с сопроводительным письмом и пометкой «Документы к шаблону технологическое присоединение 2020»;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Отсканированные документы и материалы, подтверждающие строительство и ввод в эксплуатацию объектов электросетевого хозяйства  необходимо размещать для каждого объекта в отдельной папке с присвоением папке идентификационного буквенно-цифрового обозначения;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Имя папки должно иметь следующий вид: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текущий порядковый номер в форме отчетности;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территории городских населенных пунктов (Г) или территории не относящиеся к городским населенным пунктам (С);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наименование объекта электросетевого хозяйства - ВЛ-0,4кВ (ВЛ04), ВЛ-10кВ (ВЛ10), КЛ-0,4кВ (КЛ04), КЛ-10кВ (КЛ10), реклоузер (РЕК), КТП-10/04кВ (КТП), БКТП-10/04кВ (БКТП), ПС-35кВ (ПС35), ПС-110кВ (ПС110), РП-6(10)кВ (РП), секционирующий пункт (СП), год ввода в эксплуатацию;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Пример имени папки: 0001Г.ВЛ04.2018. Порядковый номер в форме отчетности «0001», территории городских населенных пунктов «Г», ВЛ-0,4кВ «ВЛ04», год ввода в эксплуатацию 2018;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Имя папки,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CD-R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DVD-R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диске или флэш никопителе,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должно быть внесено в форму отчетности, в столбец «Наименование папки», напротив соответствующего объекта электросетевого строительства;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Для последующего удобства работы с материалами, рекомендуется в столбце «Наименование папки» указывать не просто имя папки, а указывать гиперссылку на соответствующую папку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CD-R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DVD-R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диске или флэш никопителе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В случае невозможности создания гиперссылки, достаточно внести имя папки в столбец «Наименование папки»;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Консультации по методологии заполнения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Вопросы по заполнению шаблона можно задать по тел. (3452) 42-66-94 тел. (3452) 42-65-05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orodulinaup\AppData\Local\Microsoft\Windows\Temporary%20Internet%20Files\Content.Outlook\5CF3NS91\RS.TP_1.5%20(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риложение 1.1"/>
      <sheetName val="Приложение 1.2"/>
      <sheetName val="Приложение 2"/>
      <sheetName val="Приложение 3"/>
      <sheetName val="Приложение 3 (мероприятие а)"/>
      <sheetName val="Приложение 3 (мероприятие б)"/>
      <sheetName val="Приложение 5.1"/>
      <sheetName val="Приложение 5.2"/>
    </sheetNames>
    <sheetDataSet>
      <sheetData sheetId="6">
        <row r="17">
          <cell r="E17">
            <v>134.71178</v>
          </cell>
          <cell r="F17">
            <v>145.87816</v>
          </cell>
        </row>
        <row r="18">
          <cell r="E18">
            <v>30.63151</v>
          </cell>
          <cell r="F18">
            <v>22.23432</v>
          </cell>
        </row>
        <row r="19">
          <cell r="E19">
            <v>8629.3297</v>
          </cell>
          <cell r="F19">
            <v>5765.43321</v>
          </cell>
        </row>
        <row r="20">
          <cell r="E20">
            <v>2538.93327</v>
          </cell>
          <cell r="F20">
            <v>1609.3787</v>
          </cell>
        </row>
      </sheetData>
      <sheetData sheetId="7">
        <row r="17">
          <cell r="E17">
            <v>121.63793999999999</v>
          </cell>
          <cell r="F17">
            <v>94.27209</v>
          </cell>
        </row>
        <row r="18">
          <cell r="E18">
            <v>27.658700000000003</v>
          </cell>
          <cell r="F18">
            <v>14.36868</v>
          </cell>
        </row>
        <row r="19">
          <cell r="E19">
            <v>7791.849550000001</v>
          </cell>
          <cell r="F19">
            <v>3718.68161</v>
          </cell>
        </row>
        <row r="20">
          <cell r="E20">
            <v>2292.52871</v>
          </cell>
          <cell r="F20">
            <v>1053.05194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0">
      <selection activeCell="S26" sqref="S26"/>
    </sheetView>
  </sheetViews>
  <sheetFormatPr defaultColWidth="9.140625" defaultRowHeight="15"/>
  <sheetData/>
  <sheetProtection password="FA9C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B2:I18"/>
  <sheetViews>
    <sheetView zoomScalePageLayoutView="0" workbookViewId="0" topLeftCell="A1">
      <selection activeCell="B4" sqref="B4:D5"/>
    </sheetView>
  </sheetViews>
  <sheetFormatPr defaultColWidth="9.140625" defaultRowHeight="15"/>
  <cols>
    <col min="1" max="2" width="9.140625" style="24" customWidth="1"/>
    <col min="3" max="3" width="27.57421875" style="24" customWidth="1"/>
    <col min="4" max="4" width="91.00390625" style="24" customWidth="1"/>
    <col min="5" max="5" width="18.140625" style="47" customWidth="1"/>
    <col min="6" max="6" width="18.57421875" style="47" hidden="1" customWidth="1"/>
    <col min="7" max="8" width="18.28125" style="47" customWidth="1"/>
    <col min="9" max="9" width="18.140625" style="47" customWidth="1"/>
    <col min="10" max="16384" width="9.140625" style="24" customWidth="1"/>
  </cols>
  <sheetData>
    <row r="2" ht="15">
      <c r="D2" s="25" t="s">
        <v>144</v>
      </c>
    </row>
    <row r="3" ht="15">
      <c r="F3" s="65">
        <v>2019</v>
      </c>
    </row>
    <row r="4" spans="2:9" ht="15" customHeight="1">
      <c r="B4" s="81" t="str">
        <f>"Информация для расчета ставок платы за технологическое присоединение к электрическим сетям на "&amp;D10&amp;" год
(фактические данные предоставляются за период "&amp;D10-4&amp;"-"&amp;D10-2&amp;" гг.)"</f>
        <v>Информация для расчета ставок платы за технологическое присоединение к электрическим сетям на 2020 год
(фактические данные предоставляются за период 2016-2018 гг.)</v>
      </c>
      <c r="C4" s="81"/>
      <c r="D4" s="81"/>
      <c r="E4" s="48"/>
      <c r="F4" s="49">
        <v>2020</v>
      </c>
      <c r="G4" s="48"/>
      <c r="H4" s="48"/>
      <c r="I4" s="48"/>
    </row>
    <row r="5" spans="2:9" ht="15">
      <c r="B5" s="81"/>
      <c r="C5" s="81"/>
      <c r="D5" s="81"/>
      <c r="E5" s="48"/>
      <c r="F5" s="49">
        <v>2021</v>
      </c>
      <c r="G5" s="48"/>
      <c r="H5" s="48"/>
      <c r="I5" s="48"/>
    </row>
    <row r="6" ht="15">
      <c r="F6" s="65">
        <v>2022</v>
      </c>
    </row>
    <row r="8" spans="2:9" ht="30" customHeight="1">
      <c r="B8" s="82" t="s">
        <v>112</v>
      </c>
      <c r="C8" s="83"/>
      <c r="D8" s="46" t="s">
        <v>974</v>
      </c>
      <c r="E8" s="49"/>
      <c r="F8" s="49"/>
      <c r="G8" s="49"/>
      <c r="H8" s="49"/>
      <c r="I8" s="49"/>
    </row>
    <row r="9" spans="2:9" ht="15" customHeight="1">
      <c r="B9" s="62"/>
      <c r="C9" s="62"/>
      <c r="D9" s="63"/>
      <c r="E9" s="49"/>
      <c r="F9" s="49"/>
      <c r="G9" s="49"/>
      <c r="H9" s="49"/>
      <c r="I9" s="49"/>
    </row>
    <row r="10" spans="2:9" ht="15" customHeight="1">
      <c r="B10" s="84" t="s">
        <v>138</v>
      </c>
      <c r="C10" s="84"/>
      <c r="D10" s="64">
        <v>2020</v>
      </c>
      <c r="E10" s="49"/>
      <c r="F10" s="49"/>
      <c r="G10" s="49"/>
      <c r="H10" s="49"/>
      <c r="I10" s="49"/>
    </row>
    <row r="11" spans="4:9" ht="15">
      <c r="D11" s="39"/>
      <c r="E11" s="50"/>
      <c r="F11" s="50"/>
      <c r="G11" s="50"/>
      <c r="H11" s="50"/>
      <c r="I11" s="50"/>
    </row>
    <row r="12" spans="2:9" ht="15">
      <c r="B12" s="79" t="s">
        <v>116</v>
      </c>
      <c r="C12" s="80"/>
      <c r="D12" s="45" t="s">
        <v>975</v>
      </c>
      <c r="E12" s="51"/>
      <c r="F12" s="51"/>
      <c r="G12" s="51"/>
      <c r="H12" s="51"/>
      <c r="I12" s="51"/>
    </row>
    <row r="13" spans="4:9" ht="15">
      <c r="D13" s="39"/>
      <c r="E13" s="50"/>
      <c r="F13" s="50"/>
      <c r="G13" s="50"/>
      <c r="H13" s="50"/>
      <c r="I13" s="50"/>
    </row>
    <row r="14" spans="2:9" ht="15">
      <c r="B14" s="79" t="s">
        <v>139</v>
      </c>
      <c r="C14" s="80"/>
      <c r="D14" s="45" t="s">
        <v>976</v>
      </c>
      <c r="E14" s="51"/>
      <c r="F14" s="51"/>
      <c r="G14" s="50"/>
      <c r="H14" s="50"/>
      <c r="I14" s="50"/>
    </row>
    <row r="15" spans="4:9" ht="15">
      <c r="D15" s="39"/>
      <c r="E15" s="50"/>
      <c r="F15" s="50"/>
      <c r="G15" s="50"/>
      <c r="H15" s="50"/>
      <c r="I15" s="50"/>
    </row>
    <row r="16" spans="2:9" ht="15">
      <c r="B16" s="79" t="s">
        <v>117</v>
      </c>
      <c r="C16" s="80"/>
      <c r="D16" s="45" t="s">
        <v>977</v>
      </c>
      <c r="E16" s="51"/>
      <c r="F16" s="51"/>
      <c r="G16" s="50"/>
      <c r="H16" s="50"/>
      <c r="I16" s="50"/>
    </row>
    <row r="17" spans="4:9" ht="15">
      <c r="D17" s="39"/>
      <c r="E17" s="50"/>
      <c r="F17" s="50"/>
      <c r="G17" s="50"/>
      <c r="H17" s="50"/>
      <c r="I17" s="50"/>
    </row>
    <row r="18" spans="2:9" ht="15">
      <c r="B18" s="79" t="s">
        <v>118</v>
      </c>
      <c r="C18" s="80"/>
      <c r="D18" s="78">
        <v>43733</v>
      </c>
      <c r="E18" s="51"/>
      <c r="F18" s="51"/>
      <c r="G18" s="50"/>
      <c r="H18" s="50"/>
      <c r="I18" s="50"/>
    </row>
  </sheetData>
  <sheetProtection password="FA9C" sheet="1"/>
  <mergeCells count="7">
    <mergeCell ref="B16:C16"/>
    <mergeCell ref="B4:D5"/>
    <mergeCell ref="B8:C8"/>
    <mergeCell ref="B18:C18"/>
    <mergeCell ref="B12:C12"/>
    <mergeCell ref="B14:C14"/>
    <mergeCell ref="B10:C10"/>
  </mergeCells>
  <dataValidations count="1">
    <dataValidation type="list" allowBlank="1" showInputMessage="1" showErrorMessage="1" sqref="D10">
      <formula1>период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DU2845"/>
  <sheetViews>
    <sheetView zoomScale="80" zoomScaleNormal="80" zoomScalePageLayoutView="0" workbookViewId="0" topLeftCell="B1">
      <pane ySplit="15" topLeftCell="A290" activePane="bottomLeft" state="frozen"/>
      <selection pane="topLeft" activeCell="B1" sqref="B1"/>
      <selection pane="bottomLeft" activeCell="E178" sqref="E178"/>
    </sheetView>
  </sheetViews>
  <sheetFormatPr defaultColWidth="9.140625" defaultRowHeight="15"/>
  <cols>
    <col min="1" max="1" width="9.140625" style="28" hidden="1" customWidth="1"/>
    <col min="2" max="2" width="9.140625" style="28" customWidth="1"/>
    <col min="3" max="3" width="8.8515625" style="4" customWidth="1"/>
    <col min="4" max="4" width="57.00390625" style="4" customWidth="1"/>
    <col min="5" max="5" width="13.57421875" style="4" customWidth="1"/>
    <col min="6" max="6" width="14.00390625" style="4" customWidth="1"/>
    <col min="7" max="8" width="19.00390625" style="4" customWidth="1"/>
    <col min="9" max="9" width="23.57421875" style="4" customWidth="1"/>
    <col min="10" max="10" width="20.140625" style="4" customWidth="1"/>
    <col min="11" max="11" width="20.140625" style="28" customWidth="1"/>
    <col min="12" max="125" width="9.140625" style="28" customWidth="1"/>
    <col min="126" max="16384" width="9.140625" style="4" customWidth="1"/>
  </cols>
  <sheetData>
    <row r="1" s="28" customFormat="1" ht="15"/>
    <row r="2" s="28" customFormat="1" ht="15">
      <c r="K2" s="32" t="s">
        <v>16</v>
      </c>
    </row>
    <row r="3" s="28" customFormat="1" ht="15">
      <c r="K3" s="32" t="s">
        <v>17</v>
      </c>
    </row>
    <row r="4" s="28" customFormat="1" ht="15">
      <c r="K4" s="32" t="s">
        <v>18</v>
      </c>
    </row>
    <row r="5" s="28" customFormat="1" ht="15">
      <c r="K5" s="32" t="s">
        <v>19</v>
      </c>
    </row>
    <row r="6" s="28" customFormat="1" ht="15">
      <c r="K6" s="32" t="s">
        <v>20</v>
      </c>
    </row>
    <row r="7" s="28" customFormat="1" ht="15.75" thickBot="1"/>
    <row r="8" spans="3:11" s="28" customFormat="1" ht="15" customHeight="1">
      <c r="C8" s="93" t="s">
        <v>111</v>
      </c>
      <c r="D8" s="94"/>
      <c r="E8" s="94"/>
      <c r="F8" s="94"/>
      <c r="G8" s="94"/>
      <c r="H8" s="94"/>
      <c r="I8" s="94"/>
      <c r="J8" s="94"/>
      <c r="K8" s="95"/>
    </row>
    <row r="9" spans="3:11" s="28" customFormat="1" ht="15">
      <c r="C9" s="96"/>
      <c r="D9" s="97"/>
      <c r="E9" s="97"/>
      <c r="F9" s="97"/>
      <c r="G9" s="97"/>
      <c r="H9" s="97"/>
      <c r="I9" s="97"/>
      <c r="J9" s="97"/>
      <c r="K9" s="98"/>
    </row>
    <row r="10" spans="3:11" s="28" customFormat="1" ht="15.75" thickBot="1">
      <c r="C10" s="99"/>
      <c r="D10" s="100"/>
      <c r="E10" s="100"/>
      <c r="F10" s="100"/>
      <c r="G10" s="100"/>
      <c r="H10" s="100"/>
      <c r="I10" s="100"/>
      <c r="J10" s="100"/>
      <c r="K10" s="101"/>
    </row>
    <row r="11" s="28" customFormat="1" ht="15">
      <c r="F11" s="33"/>
    </row>
    <row r="12" spans="3:11" s="28" customFormat="1" ht="15" customHeight="1">
      <c r="C12" s="92" t="s">
        <v>105</v>
      </c>
      <c r="D12" s="92"/>
      <c r="E12" s="92"/>
      <c r="F12" s="92"/>
      <c r="G12" s="92"/>
      <c r="H12" s="92"/>
      <c r="I12" s="92"/>
      <c r="J12" s="92"/>
      <c r="K12" s="92"/>
    </row>
    <row r="13" s="28" customFormat="1" ht="15"/>
    <row r="14" spans="3:11" ht="75">
      <c r="C14" s="5" t="s">
        <v>0</v>
      </c>
      <c r="D14" s="5" t="s">
        <v>1</v>
      </c>
      <c r="E14" s="5" t="s">
        <v>2</v>
      </c>
      <c r="F14" s="5" t="s">
        <v>3</v>
      </c>
      <c r="G14" s="3" t="s">
        <v>143</v>
      </c>
      <c r="H14" s="3" t="s">
        <v>142</v>
      </c>
      <c r="I14" s="3" t="s">
        <v>127</v>
      </c>
      <c r="J14" s="3" t="s">
        <v>132</v>
      </c>
      <c r="K14" s="70" t="s">
        <v>140</v>
      </c>
    </row>
    <row r="15" spans="3:11" ht="15"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>
        <v>7</v>
      </c>
      <c r="J15" s="5">
        <v>8</v>
      </c>
      <c r="K15" s="67">
        <v>9</v>
      </c>
    </row>
    <row r="16" spans="3:11" ht="15">
      <c r="C16" s="59" t="s">
        <v>4</v>
      </c>
      <c r="D16" s="91" t="s">
        <v>5</v>
      </c>
      <c r="E16" s="91"/>
      <c r="F16" s="91"/>
      <c r="G16" s="91"/>
      <c r="H16" s="91"/>
      <c r="I16" s="91"/>
      <c r="J16" s="91"/>
      <c r="K16" s="91"/>
    </row>
    <row r="17" spans="3:11" ht="15">
      <c r="C17" s="6" t="s">
        <v>26</v>
      </c>
      <c r="D17" s="7" t="s">
        <v>95</v>
      </c>
      <c r="E17" s="5"/>
      <c r="F17" s="6">
        <v>0.4</v>
      </c>
      <c r="G17" s="9">
        <f>SUM(G18:G51)</f>
        <v>16129</v>
      </c>
      <c r="H17" s="34"/>
      <c r="I17" s="9">
        <f>SUM(I18:I51)</f>
        <v>22234.457720000002</v>
      </c>
      <c r="J17" s="61">
        <f>IF(AND(I17&lt;&gt;0,G17&lt;&gt;0),I17/G17,0)</f>
        <v>1.3785391357182715</v>
      </c>
      <c r="K17" s="66"/>
    </row>
    <row r="18" spans="1:125" s="11" customFormat="1" ht="15">
      <c r="A18" s="28"/>
      <c r="B18" s="28"/>
      <c r="C18" s="5"/>
      <c r="D18" s="10"/>
      <c r="E18" s="5"/>
      <c r="F18" s="5"/>
      <c r="G18" s="5"/>
      <c r="H18" s="34"/>
      <c r="I18" s="5"/>
      <c r="J18" s="16"/>
      <c r="K18" s="66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</row>
    <row r="19" spans="3:11" ht="30">
      <c r="C19" s="34" t="s">
        <v>110</v>
      </c>
      <c r="D19" s="18" t="s">
        <v>145</v>
      </c>
      <c r="E19" s="19">
        <v>2016</v>
      </c>
      <c r="F19" s="6">
        <v>0.4</v>
      </c>
      <c r="G19" s="19">
        <v>554</v>
      </c>
      <c r="H19" s="77">
        <v>100.86</v>
      </c>
      <c r="I19" s="19">
        <v>746.2205600000001</v>
      </c>
      <c r="J19" s="61">
        <f aca="true" t="shared" si="0" ref="J19:J49">IF(AND(I19&lt;&gt;0,G19&lt;&gt;0),I19/G19,0)</f>
        <v>1.3469685198555958</v>
      </c>
      <c r="K19" s="71" t="s">
        <v>176</v>
      </c>
    </row>
    <row r="20" spans="3:11" ht="45">
      <c r="C20" s="34" t="s">
        <v>110</v>
      </c>
      <c r="D20" s="18" t="s">
        <v>158</v>
      </c>
      <c r="E20" s="19">
        <v>2016</v>
      </c>
      <c r="F20" s="6">
        <v>0.4</v>
      </c>
      <c r="G20" s="19">
        <v>110</v>
      </c>
      <c r="H20" s="77">
        <v>128.39</v>
      </c>
      <c r="I20" s="19">
        <v>146.63667999999998</v>
      </c>
      <c r="J20" s="61">
        <f t="shared" si="0"/>
        <v>1.333060727272727</v>
      </c>
      <c r="K20" s="71" t="s">
        <v>177</v>
      </c>
    </row>
    <row r="21" spans="3:11" ht="30">
      <c r="C21" s="34" t="s">
        <v>110</v>
      </c>
      <c r="D21" s="18" t="s">
        <v>159</v>
      </c>
      <c r="E21" s="19">
        <v>2016</v>
      </c>
      <c r="F21" s="6">
        <v>0.4</v>
      </c>
      <c r="G21" s="19">
        <v>218</v>
      </c>
      <c r="H21" s="77">
        <v>45.86</v>
      </c>
      <c r="I21" s="19">
        <v>322.58104</v>
      </c>
      <c r="J21" s="61">
        <f t="shared" si="0"/>
        <v>1.4797295412844036</v>
      </c>
      <c r="K21" s="71" t="s">
        <v>178</v>
      </c>
    </row>
    <row r="22" spans="3:11" ht="30">
      <c r="C22" s="34" t="s">
        <v>110</v>
      </c>
      <c r="D22" s="18" t="s">
        <v>160</v>
      </c>
      <c r="E22" s="19">
        <v>2016</v>
      </c>
      <c r="F22" s="6">
        <v>0.4</v>
      </c>
      <c r="G22" s="19">
        <v>290</v>
      </c>
      <c r="H22" s="77">
        <v>64.2</v>
      </c>
      <c r="I22" s="19">
        <v>125.84663</v>
      </c>
      <c r="J22" s="61">
        <f t="shared" si="0"/>
        <v>0.43395389655172417</v>
      </c>
      <c r="K22" s="71" t="s">
        <v>179</v>
      </c>
    </row>
    <row r="23" spans="3:11" ht="30">
      <c r="C23" s="34" t="s">
        <v>110</v>
      </c>
      <c r="D23" s="18" t="s">
        <v>161</v>
      </c>
      <c r="E23" s="19">
        <v>2017</v>
      </c>
      <c r="F23" s="6">
        <v>0.4</v>
      </c>
      <c r="G23" s="19">
        <v>325</v>
      </c>
      <c r="H23" s="77">
        <v>203.68</v>
      </c>
      <c r="I23" s="19">
        <v>461.49492</v>
      </c>
      <c r="J23" s="61">
        <f t="shared" si="0"/>
        <v>1.4199843692307692</v>
      </c>
      <c r="K23" s="71" t="s">
        <v>180</v>
      </c>
    </row>
    <row r="24" spans="3:11" ht="15">
      <c r="C24" s="34" t="s">
        <v>110</v>
      </c>
      <c r="D24" s="18" t="s">
        <v>162</v>
      </c>
      <c r="E24" s="19">
        <v>2017</v>
      </c>
      <c r="F24" s="6">
        <v>0.4</v>
      </c>
      <c r="G24" s="19">
        <v>76</v>
      </c>
      <c r="H24" s="77">
        <v>203.68</v>
      </c>
      <c r="I24" s="19">
        <v>165.772</v>
      </c>
      <c r="J24" s="61">
        <f t="shared" si="0"/>
        <v>2.1812105263157893</v>
      </c>
      <c r="K24" s="71" t="s">
        <v>181</v>
      </c>
    </row>
    <row r="25" spans="3:11" ht="15">
      <c r="C25" s="34" t="s">
        <v>110</v>
      </c>
      <c r="D25" s="18" t="s">
        <v>163</v>
      </c>
      <c r="E25" s="19">
        <v>2017</v>
      </c>
      <c r="F25" s="6">
        <v>0.4</v>
      </c>
      <c r="G25" s="19">
        <v>489</v>
      </c>
      <c r="H25" s="77">
        <v>203.68</v>
      </c>
      <c r="I25" s="19">
        <v>688.05107</v>
      </c>
      <c r="J25" s="61">
        <f t="shared" si="0"/>
        <v>1.4070574028629856</v>
      </c>
      <c r="K25" s="71" t="s">
        <v>182</v>
      </c>
    </row>
    <row r="26" spans="3:11" ht="15">
      <c r="C26" s="34" t="s">
        <v>110</v>
      </c>
      <c r="D26" s="18" t="s">
        <v>164</v>
      </c>
      <c r="E26" s="19">
        <v>2017</v>
      </c>
      <c r="F26" s="6">
        <v>0.4</v>
      </c>
      <c r="G26" s="19">
        <v>231</v>
      </c>
      <c r="H26" s="77">
        <v>203.68</v>
      </c>
      <c r="I26" s="19">
        <v>325.03026</v>
      </c>
      <c r="J26" s="61">
        <f t="shared" si="0"/>
        <v>1.4070574025974025</v>
      </c>
      <c r="K26" s="71" t="s">
        <v>183</v>
      </c>
    </row>
    <row r="27" spans="3:11" ht="30">
      <c r="C27" s="34" t="s">
        <v>110</v>
      </c>
      <c r="D27" s="18" t="s">
        <v>165</v>
      </c>
      <c r="E27" s="19">
        <v>2017</v>
      </c>
      <c r="F27" s="6">
        <v>0.4</v>
      </c>
      <c r="G27" s="19">
        <v>85</v>
      </c>
      <c r="H27" s="77">
        <v>162.94</v>
      </c>
      <c r="I27" s="19">
        <v>152.5766</v>
      </c>
      <c r="J27" s="61">
        <f t="shared" si="0"/>
        <v>1.795018823529412</v>
      </c>
      <c r="K27" s="71" t="s">
        <v>184</v>
      </c>
    </row>
    <row r="28" spans="3:11" ht="30">
      <c r="C28" s="34" t="s">
        <v>110</v>
      </c>
      <c r="D28" s="18" t="s">
        <v>166</v>
      </c>
      <c r="E28" s="19">
        <v>2017</v>
      </c>
      <c r="F28" s="6">
        <v>0.4</v>
      </c>
      <c r="G28" s="19">
        <v>972</v>
      </c>
      <c r="H28" s="77">
        <v>203.68</v>
      </c>
      <c r="I28" s="19">
        <v>471.15873</v>
      </c>
      <c r="J28" s="61">
        <f t="shared" si="0"/>
        <v>0.4847312037037037</v>
      </c>
      <c r="K28" s="71" t="s">
        <v>185</v>
      </c>
    </row>
    <row r="29" spans="3:11" ht="30">
      <c r="C29" s="34" t="s">
        <v>110</v>
      </c>
      <c r="D29" s="18" t="s">
        <v>167</v>
      </c>
      <c r="E29" s="19">
        <v>2017</v>
      </c>
      <c r="F29" s="6">
        <v>0.4</v>
      </c>
      <c r="G29" s="19">
        <v>241</v>
      </c>
      <c r="H29" s="77">
        <v>203.68</v>
      </c>
      <c r="I29" s="19">
        <v>287.783</v>
      </c>
      <c r="J29" s="61">
        <f t="shared" si="0"/>
        <v>1.1941203319502076</v>
      </c>
      <c r="K29" s="71" t="s">
        <v>186</v>
      </c>
    </row>
    <row r="30" spans="3:11" ht="30">
      <c r="C30" s="34" t="s">
        <v>110</v>
      </c>
      <c r="D30" s="18" t="s">
        <v>168</v>
      </c>
      <c r="E30" s="19">
        <v>2017</v>
      </c>
      <c r="F30" s="6">
        <v>0.4</v>
      </c>
      <c r="G30" s="19">
        <v>742</v>
      </c>
      <c r="H30" s="77">
        <v>203.68</v>
      </c>
      <c r="I30" s="19">
        <v>493.70021999999994</v>
      </c>
      <c r="J30" s="61">
        <f t="shared" si="0"/>
        <v>0.6653641778975741</v>
      </c>
      <c r="K30" s="71" t="s">
        <v>187</v>
      </c>
    </row>
    <row r="31" spans="3:11" ht="30">
      <c r="C31" s="34" t="s">
        <v>110</v>
      </c>
      <c r="D31" s="18" t="s">
        <v>169</v>
      </c>
      <c r="E31" s="19">
        <v>2017</v>
      </c>
      <c r="F31" s="6">
        <v>0.4</v>
      </c>
      <c r="G31" s="19">
        <v>879</v>
      </c>
      <c r="H31" s="77">
        <v>203.68</v>
      </c>
      <c r="I31" s="19">
        <v>446.93187</v>
      </c>
      <c r="J31" s="61">
        <f t="shared" si="0"/>
        <v>0.508454914675768</v>
      </c>
      <c r="K31" s="71" t="s">
        <v>188</v>
      </c>
    </row>
    <row r="32" spans="3:11" ht="30">
      <c r="C32" s="34" t="s">
        <v>110</v>
      </c>
      <c r="D32" s="18" t="s">
        <v>170</v>
      </c>
      <c r="E32" s="19">
        <v>2018</v>
      </c>
      <c r="F32" s="6">
        <v>0.4</v>
      </c>
      <c r="G32" s="19">
        <v>134</v>
      </c>
      <c r="H32" s="77">
        <v>125</v>
      </c>
      <c r="I32" s="19">
        <v>245.20478</v>
      </c>
      <c r="J32" s="61">
        <f t="shared" si="0"/>
        <v>1.8298864179104477</v>
      </c>
      <c r="K32" s="71" t="s">
        <v>189</v>
      </c>
    </row>
    <row r="33" spans="3:11" ht="30">
      <c r="C33" s="34" t="s">
        <v>110</v>
      </c>
      <c r="D33" s="18" t="s">
        <v>171</v>
      </c>
      <c r="E33" s="19">
        <v>2018</v>
      </c>
      <c r="F33" s="6">
        <v>0.4</v>
      </c>
      <c r="G33" s="19">
        <v>298</v>
      </c>
      <c r="H33" s="77">
        <v>155</v>
      </c>
      <c r="I33" s="19">
        <v>440.51583</v>
      </c>
      <c r="J33" s="61">
        <f t="shared" si="0"/>
        <v>1.4782410402684563</v>
      </c>
      <c r="K33" s="71" t="s">
        <v>190</v>
      </c>
    </row>
    <row r="34" spans="3:11" ht="15">
      <c r="C34" s="34" t="s">
        <v>110</v>
      </c>
      <c r="D34" s="18" t="s">
        <v>172</v>
      </c>
      <c r="E34" s="19">
        <v>2018</v>
      </c>
      <c r="F34" s="6">
        <v>0.4</v>
      </c>
      <c r="G34" s="19">
        <v>620</v>
      </c>
      <c r="H34" s="77">
        <v>155</v>
      </c>
      <c r="I34" s="19">
        <v>893.14346</v>
      </c>
      <c r="J34" s="61">
        <f t="shared" si="0"/>
        <v>1.4405539677419354</v>
      </c>
      <c r="K34" s="71" t="s">
        <v>191</v>
      </c>
    </row>
    <row r="35" spans="3:11" ht="30">
      <c r="C35" s="34" t="s">
        <v>110</v>
      </c>
      <c r="D35" s="18" t="s">
        <v>146</v>
      </c>
      <c r="E35" s="19">
        <v>2018</v>
      </c>
      <c r="F35" s="6">
        <v>0.4</v>
      </c>
      <c r="G35" s="19">
        <v>484</v>
      </c>
      <c r="H35" s="77">
        <v>119</v>
      </c>
      <c r="I35" s="19">
        <v>311.63546</v>
      </c>
      <c r="J35" s="61">
        <f t="shared" si="0"/>
        <v>0.643874917355372</v>
      </c>
      <c r="K35" s="71" t="s">
        <v>192</v>
      </c>
    </row>
    <row r="36" spans="3:11" ht="30">
      <c r="C36" s="34" t="s">
        <v>110</v>
      </c>
      <c r="D36" s="18" t="s">
        <v>147</v>
      </c>
      <c r="E36" s="19">
        <v>2018</v>
      </c>
      <c r="F36" s="6">
        <v>0.4</v>
      </c>
      <c r="G36" s="19">
        <v>1198</v>
      </c>
      <c r="H36" s="77">
        <v>147</v>
      </c>
      <c r="I36" s="19">
        <v>1319.1516399999998</v>
      </c>
      <c r="J36" s="61">
        <f t="shared" si="0"/>
        <v>1.101128247078464</v>
      </c>
      <c r="K36" s="71" t="s">
        <v>193</v>
      </c>
    </row>
    <row r="37" spans="3:11" ht="30">
      <c r="C37" s="34" t="s">
        <v>110</v>
      </c>
      <c r="D37" s="18" t="s">
        <v>148</v>
      </c>
      <c r="E37" s="19">
        <v>2018</v>
      </c>
      <c r="F37" s="6">
        <v>0.4</v>
      </c>
      <c r="G37" s="19">
        <v>367</v>
      </c>
      <c r="H37" s="77">
        <v>119</v>
      </c>
      <c r="I37" s="19">
        <v>619.88705</v>
      </c>
      <c r="J37" s="61">
        <f t="shared" si="0"/>
        <v>1.68906553133515</v>
      </c>
      <c r="K37" s="71" t="s">
        <v>194</v>
      </c>
    </row>
    <row r="38" spans="3:11" ht="30">
      <c r="C38" s="34" t="s">
        <v>110</v>
      </c>
      <c r="D38" s="18" t="s">
        <v>149</v>
      </c>
      <c r="E38" s="19">
        <v>2018</v>
      </c>
      <c r="F38" s="6">
        <v>0.4</v>
      </c>
      <c r="G38" s="19">
        <v>470</v>
      </c>
      <c r="H38" s="77">
        <v>146</v>
      </c>
      <c r="I38" s="19">
        <v>580.21536</v>
      </c>
      <c r="J38" s="61">
        <f t="shared" si="0"/>
        <v>1.234500765957447</v>
      </c>
      <c r="K38" s="71" t="s">
        <v>195</v>
      </c>
    </row>
    <row r="39" spans="3:11" ht="30">
      <c r="C39" s="34" t="s">
        <v>110</v>
      </c>
      <c r="D39" s="18" t="s">
        <v>150</v>
      </c>
      <c r="E39" s="19">
        <v>2018</v>
      </c>
      <c r="F39" s="6">
        <v>0.4</v>
      </c>
      <c r="G39" s="19">
        <v>382</v>
      </c>
      <c r="H39" s="77">
        <v>146</v>
      </c>
      <c r="I39" s="19">
        <v>178.35614</v>
      </c>
      <c r="J39" s="61">
        <f t="shared" si="0"/>
        <v>0.466900890052356</v>
      </c>
      <c r="K39" s="71" t="s">
        <v>196</v>
      </c>
    </row>
    <row r="40" spans="3:11" ht="30">
      <c r="C40" s="34" t="s">
        <v>110</v>
      </c>
      <c r="D40" s="18" t="s">
        <v>151</v>
      </c>
      <c r="E40" s="19">
        <v>2018</v>
      </c>
      <c r="F40" s="6">
        <v>0.4</v>
      </c>
      <c r="G40" s="19">
        <v>1201</v>
      </c>
      <c r="H40" s="77">
        <v>183</v>
      </c>
      <c r="I40" s="19">
        <v>1882.36275</v>
      </c>
      <c r="J40" s="61">
        <f t="shared" si="0"/>
        <v>1.567329517069109</v>
      </c>
      <c r="K40" s="71" t="s">
        <v>197</v>
      </c>
    </row>
    <row r="41" spans="3:11" ht="30">
      <c r="C41" s="34" t="s">
        <v>110</v>
      </c>
      <c r="D41" s="18" t="s">
        <v>152</v>
      </c>
      <c r="E41" s="19">
        <v>2018</v>
      </c>
      <c r="F41" s="6">
        <v>0.4</v>
      </c>
      <c r="G41" s="19">
        <v>84</v>
      </c>
      <c r="H41" s="77">
        <v>79</v>
      </c>
      <c r="I41" s="19">
        <v>142.59197</v>
      </c>
      <c r="J41" s="61">
        <f t="shared" si="0"/>
        <v>1.6975234523809524</v>
      </c>
      <c r="K41" s="71" t="s">
        <v>198</v>
      </c>
    </row>
    <row r="42" spans="3:11" ht="30">
      <c r="C42" s="34" t="s">
        <v>110</v>
      </c>
      <c r="D42" s="18" t="s">
        <v>153</v>
      </c>
      <c r="E42" s="19">
        <v>2018</v>
      </c>
      <c r="F42" s="6">
        <v>0.4</v>
      </c>
      <c r="G42" s="19">
        <v>8</v>
      </c>
      <c r="H42" s="77">
        <v>42</v>
      </c>
      <c r="I42" s="19">
        <v>32.58134</v>
      </c>
      <c r="J42" s="61">
        <f t="shared" si="0"/>
        <v>4.0726675</v>
      </c>
      <c r="K42" s="71" t="s">
        <v>199</v>
      </c>
    </row>
    <row r="43" spans="3:11" ht="30">
      <c r="C43" s="34" t="s">
        <v>110</v>
      </c>
      <c r="D43" s="18" t="s">
        <v>154</v>
      </c>
      <c r="E43" s="19">
        <v>2018</v>
      </c>
      <c r="F43" s="6">
        <v>0.4</v>
      </c>
      <c r="G43" s="19">
        <v>48</v>
      </c>
      <c r="H43" s="77">
        <v>118</v>
      </c>
      <c r="I43" s="19">
        <v>94.5602</v>
      </c>
      <c r="J43" s="61">
        <f t="shared" si="0"/>
        <v>1.9700041666666666</v>
      </c>
      <c r="K43" s="71" t="s">
        <v>200</v>
      </c>
    </row>
    <row r="44" spans="3:11" ht="30">
      <c r="C44" s="34" t="s">
        <v>110</v>
      </c>
      <c r="D44" s="18" t="s">
        <v>155</v>
      </c>
      <c r="E44" s="19">
        <v>2018</v>
      </c>
      <c r="F44" s="6">
        <v>0.4</v>
      </c>
      <c r="G44" s="19">
        <v>825</v>
      </c>
      <c r="H44" s="77">
        <v>183.6</v>
      </c>
      <c r="I44" s="19">
        <v>1993.36799</v>
      </c>
      <c r="J44" s="61">
        <f t="shared" si="0"/>
        <v>2.4162036242424243</v>
      </c>
      <c r="K44" s="71" t="s">
        <v>201</v>
      </c>
    </row>
    <row r="45" spans="3:11" ht="30">
      <c r="C45" s="34" t="s">
        <v>110</v>
      </c>
      <c r="D45" s="18" t="s">
        <v>156</v>
      </c>
      <c r="E45" s="19">
        <v>2018</v>
      </c>
      <c r="F45" s="6">
        <v>0.4</v>
      </c>
      <c r="G45" s="19">
        <v>1300</v>
      </c>
      <c r="H45" s="77">
        <v>147</v>
      </c>
      <c r="I45" s="19">
        <v>1903.60356</v>
      </c>
      <c r="J45" s="61">
        <f t="shared" si="0"/>
        <v>1.4643104307692307</v>
      </c>
      <c r="K45" s="71" t="s">
        <v>202</v>
      </c>
    </row>
    <row r="46" spans="3:11" ht="30">
      <c r="C46" s="34" t="s">
        <v>110</v>
      </c>
      <c r="D46" s="18" t="s">
        <v>157</v>
      </c>
      <c r="E46" s="19">
        <v>2018</v>
      </c>
      <c r="F46" s="6">
        <v>0.4</v>
      </c>
      <c r="G46" s="19">
        <v>1330</v>
      </c>
      <c r="H46" s="77">
        <v>551</v>
      </c>
      <c r="I46" s="19">
        <v>3062.96726</v>
      </c>
      <c r="J46" s="61">
        <f t="shared" si="0"/>
        <v>2.302982902255639</v>
      </c>
      <c r="K46" s="71" t="s">
        <v>203</v>
      </c>
    </row>
    <row r="47" spans="3:11" ht="30">
      <c r="C47" s="34" t="s">
        <v>110</v>
      </c>
      <c r="D47" s="18" t="s">
        <v>173</v>
      </c>
      <c r="E47" s="19">
        <v>2018</v>
      </c>
      <c r="F47" s="6">
        <v>0.4</v>
      </c>
      <c r="G47" s="19">
        <v>1530</v>
      </c>
      <c r="H47" s="77">
        <v>184</v>
      </c>
      <c r="I47" s="19">
        <v>2509.69102</v>
      </c>
      <c r="J47" s="61">
        <f t="shared" si="0"/>
        <v>1.6403209281045752</v>
      </c>
      <c r="K47" s="71" t="s">
        <v>204</v>
      </c>
    </row>
    <row r="48" spans="3:11" ht="30">
      <c r="C48" s="34" t="s">
        <v>110</v>
      </c>
      <c r="D48" s="18" t="s">
        <v>174</v>
      </c>
      <c r="E48" s="19">
        <v>2018</v>
      </c>
      <c r="F48" s="6">
        <v>0.4</v>
      </c>
      <c r="G48" s="19">
        <v>133</v>
      </c>
      <c r="H48" s="77">
        <v>119</v>
      </c>
      <c r="I48" s="19">
        <v>407.19867</v>
      </c>
      <c r="J48" s="61">
        <f t="shared" si="0"/>
        <v>3.0616441353383457</v>
      </c>
      <c r="K48" s="71" t="s">
        <v>205</v>
      </c>
    </row>
    <row r="49" spans="3:11" ht="30">
      <c r="C49" s="34" t="s">
        <v>110</v>
      </c>
      <c r="D49" s="18" t="s">
        <v>175</v>
      </c>
      <c r="E49" s="19">
        <v>2018</v>
      </c>
      <c r="F49" s="6">
        <v>0.4</v>
      </c>
      <c r="G49" s="19">
        <v>505</v>
      </c>
      <c r="H49" s="77">
        <v>159</v>
      </c>
      <c r="I49" s="19">
        <v>783.63966</v>
      </c>
      <c r="J49" s="61">
        <f t="shared" si="0"/>
        <v>1.551761702970297</v>
      </c>
      <c r="K49" s="71" t="s">
        <v>206</v>
      </c>
    </row>
    <row r="50" spans="3:11" ht="15">
      <c r="C50" s="13"/>
      <c r="D50" s="14" t="s">
        <v>109</v>
      </c>
      <c r="E50" s="13"/>
      <c r="F50" s="13"/>
      <c r="G50" s="13"/>
      <c r="H50" s="13"/>
      <c r="I50" s="13"/>
      <c r="J50" s="68"/>
      <c r="K50" s="68"/>
    </row>
    <row r="51" spans="3:11" ht="15" hidden="1">
      <c r="C51" s="5"/>
      <c r="D51" s="18"/>
      <c r="E51" s="19"/>
      <c r="F51" s="6">
        <v>0.4</v>
      </c>
      <c r="G51" s="19"/>
      <c r="H51" s="77"/>
      <c r="I51" s="19"/>
      <c r="J51" s="61">
        <f>IF(AND(I51&lt;&gt;0,G51&lt;&gt;0),I51/G51,0)</f>
        <v>0</v>
      </c>
      <c r="K51" s="71"/>
    </row>
    <row r="52" spans="3:11" ht="15">
      <c r="C52" s="6"/>
      <c r="D52" s="7" t="s">
        <v>104</v>
      </c>
      <c r="E52" s="6"/>
      <c r="F52" s="6"/>
      <c r="G52" s="23"/>
      <c r="H52" s="23"/>
      <c r="I52" s="23"/>
      <c r="J52" s="16"/>
      <c r="K52" s="66"/>
    </row>
    <row r="53" spans="3:11" ht="15">
      <c r="C53" s="2" t="s">
        <v>28</v>
      </c>
      <c r="D53" s="7" t="s">
        <v>65</v>
      </c>
      <c r="E53" s="5"/>
      <c r="F53" s="6">
        <v>10</v>
      </c>
      <c r="G53" s="9">
        <f>SUM(G54:G66)</f>
        <v>6169</v>
      </c>
      <c r="H53" s="34"/>
      <c r="I53" s="9">
        <f>SUM(I54:I66)</f>
        <v>4849.2962099999995</v>
      </c>
      <c r="J53" s="61">
        <f>IF(AND(I53&lt;&gt;0,G53&lt;&gt;0),I53/G53,0)</f>
        <v>0.7860749246231155</v>
      </c>
      <c r="K53" s="66"/>
    </row>
    <row r="54" spans="1:125" s="11" customFormat="1" ht="15">
      <c r="A54" s="28"/>
      <c r="B54" s="28"/>
      <c r="C54" s="5"/>
      <c r="D54" s="10"/>
      <c r="E54" s="5"/>
      <c r="F54" s="5"/>
      <c r="G54" s="5"/>
      <c r="H54" s="34"/>
      <c r="I54" s="5"/>
      <c r="J54" s="5"/>
      <c r="K54" s="66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</row>
    <row r="55" spans="3:11" ht="45">
      <c r="C55" s="5" t="s">
        <v>110</v>
      </c>
      <c r="D55" s="18" t="s">
        <v>207</v>
      </c>
      <c r="E55" s="19">
        <v>2016</v>
      </c>
      <c r="F55" s="6">
        <v>10</v>
      </c>
      <c r="G55" s="19">
        <v>447</v>
      </c>
      <c r="H55" s="77">
        <v>3056.91</v>
      </c>
      <c r="I55" s="19">
        <v>213.59889</v>
      </c>
      <c r="J55" s="61">
        <f aca="true" t="shared" si="1" ref="J55:J64">IF(AND(I55&lt;&gt;0,G55&lt;&gt;0),I55/G55,0)</f>
        <v>0.4778498657718121</v>
      </c>
      <c r="K55" s="71" t="s">
        <v>217</v>
      </c>
    </row>
    <row r="56" spans="3:11" ht="30">
      <c r="C56" s="5" t="s">
        <v>110</v>
      </c>
      <c r="D56" s="18" t="s">
        <v>208</v>
      </c>
      <c r="E56" s="19">
        <v>2016</v>
      </c>
      <c r="F56" s="6">
        <v>10</v>
      </c>
      <c r="G56" s="19">
        <v>2160</v>
      </c>
      <c r="H56" s="77">
        <v>3056.91</v>
      </c>
      <c r="I56" s="19">
        <v>1782.2521499999998</v>
      </c>
      <c r="J56" s="61">
        <f t="shared" si="1"/>
        <v>0.825116736111111</v>
      </c>
      <c r="K56" s="71" t="s">
        <v>218</v>
      </c>
    </row>
    <row r="57" spans="3:11" ht="30">
      <c r="C57" s="34" t="s">
        <v>110</v>
      </c>
      <c r="D57" s="18" t="s">
        <v>209</v>
      </c>
      <c r="E57" s="19">
        <v>2017</v>
      </c>
      <c r="F57" s="6">
        <v>10</v>
      </c>
      <c r="G57" s="19">
        <v>1400</v>
      </c>
      <c r="H57" s="77">
        <v>3309.85</v>
      </c>
      <c r="I57" s="19">
        <v>912.80568</v>
      </c>
      <c r="J57" s="61">
        <f t="shared" si="1"/>
        <v>0.6520040571428571</v>
      </c>
      <c r="K57" s="71" t="s">
        <v>219</v>
      </c>
    </row>
    <row r="58" spans="3:11" ht="30">
      <c r="C58" s="34" t="s">
        <v>110</v>
      </c>
      <c r="D58" s="18" t="s">
        <v>210</v>
      </c>
      <c r="E58" s="19">
        <v>2017</v>
      </c>
      <c r="F58" s="6">
        <v>10</v>
      </c>
      <c r="G58" s="19">
        <v>1073</v>
      </c>
      <c r="H58" s="77">
        <v>3309.85</v>
      </c>
      <c r="I58" s="19">
        <v>580.13598</v>
      </c>
      <c r="J58" s="61">
        <f t="shared" si="1"/>
        <v>0.5406672693383039</v>
      </c>
      <c r="K58" s="71" t="s">
        <v>220</v>
      </c>
    </row>
    <row r="59" spans="3:11" ht="30">
      <c r="C59" s="34" t="s">
        <v>110</v>
      </c>
      <c r="D59" s="18" t="s">
        <v>211</v>
      </c>
      <c r="E59" s="19">
        <v>2017</v>
      </c>
      <c r="F59" s="6">
        <v>10</v>
      </c>
      <c r="G59" s="19">
        <v>485</v>
      </c>
      <c r="H59" s="77">
        <v>3309.85</v>
      </c>
      <c r="I59" s="19">
        <v>448.16963</v>
      </c>
      <c r="J59" s="61">
        <f t="shared" si="1"/>
        <v>0.9240610927835051</v>
      </c>
      <c r="K59" s="71" t="s">
        <v>221</v>
      </c>
    </row>
    <row r="60" spans="3:11" ht="30">
      <c r="C60" s="34" t="s">
        <v>110</v>
      </c>
      <c r="D60" s="18" t="s">
        <v>212</v>
      </c>
      <c r="E60" s="19">
        <v>2017</v>
      </c>
      <c r="F60" s="6">
        <v>10</v>
      </c>
      <c r="G60" s="19">
        <v>17</v>
      </c>
      <c r="H60" s="77">
        <v>3309.85</v>
      </c>
      <c r="I60" s="19">
        <v>103.91485</v>
      </c>
      <c r="J60" s="61">
        <f t="shared" si="1"/>
        <v>6.112638235294118</v>
      </c>
      <c r="K60" s="71" t="s">
        <v>222</v>
      </c>
    </row>
    <row r="61" spans="3:11" ht="30">
      <c r="C61" s="34" t="s">
        <v>110</v>
      </c>
      <c r="D61" s="18" t="s">
        <v>213</v>
      </c>
      <c r="E61" s="19">
        <v>2018</v>
      </c>
      <c r="F61" s="6">
        <v>10</v>
      </c>
      <c r="G61" s="19">
        <v>158</v>
      </c>
      <c r="H61" s="77">
        <v>3171</v>
      </c>
      <c r="I61" s="19">
        <v>143.6095</v>
      </c>
      <c r="J61" s="61">
        <f t="shared" si="1"/>
        <v>0.9089208860759493</v>
      </c>
      <c r="K61" s="71" t="s">
        <v>225</v>
      </c>
    </row>
    <row r="62" spans="3:11" ht="30">
      <c r="C62" s="34" t="s">
        <v>110</v>
      </c>
      <c r="D62" s="18" t="s">
        <v>214</v>
      </c>
      <c r="E62" s="19">
        <v>2018</v>
      </c>
      <c r="F62" s="6">
        <v>10</v>
      </c>
      <c r="G62" s="19">
        <v>180</v>
      </c>
      <c r="H62" s="77">
        <v>3137</v>
      </c>
      <c r="I62" s="19">
        <v>160.28388</v>
      </c>
      <c r="J62" s="61">
        <f t="shared" si="1"/>
        <v>0.8904660000000001</v>
      </c>
      <c r="K62" s="71" t="s">
        <v>226</v>
      </c>
    </row>
    <row r="63" spans="3:11" ht="45">
      <c r="C63" s="34" t="s">
        <v>110</v>
      </c>
      <c r="D63" s="18" t="s">
        <v>215</v>
      </c>
      <c r="E63" s="19">
        <v>2018</v>
      </c>
      <c r="F63" s="6">
        <v>10</v>
      </c>
      <c r="G63" s="19">
        <v>159</v>
      </c>
      <c r="H63" s="77">
        <v>3941</v>
      </c>
      <c r="I63" s="19">
        <v>318.51592999999997</v>
      </c>
      <c r="J63" s="61">
        <f t="shared" si="1"/>
        <v>2.0032448427672955</v>
      </c>
      <c r="K63" s="71" t="s">
        <v>223</v>
      </c>
    </row>
    <row r="64" spans="3:11" ht="30">
      <c r="C64" s="34" t="s">
        <v>110</v>
      </c>
      <c r="D64" s="18" t="s">
        <v>216</v>
      </c>
      <c r="E64" s="19">
        <v>2018</v>
      </c>
      <c r="F64" s="6">
        <v>10</v>
      </c>
      <c r="G64" s="19">
        <v>90</v>
      </c>
      <c r="H64" s="77">
        <v>2365</v>
      </c>
      <c r="I64" s="19">
        <v>186.00972</v>
      </c>
      <c r="J64" s="61">
        <f t="shared" si="1"/>
        <v>2.0667746666666664</v>
      </c>
      <c r="K64" s="71" t="s">
        <v>224</v>
      </c>
    </row>
    <row r="65" spans="3:11" ht="15">
      <c r="C65" s="13"/>
      <c r="D65" s="14" t="s">
        <v>109</v>
      </c>
      <c r="E65" s="13"/>
      <c r="F65" s="13"/>
      <c r="G65" s="13"/>
      <c r="H65" s="13"/>
      <c r="I65" s="13"/>
      <c r="J65" s="15"/>
      <c r="K65" s="68"/>
    </row>
    <row r="66" spans="3:11" ht="15" hidden="1">
      <c r="C66" s="5"/>
      <c r="D66" s="18"/>
      <c r="E66" s="19"/>
      <c r="F66" s="6">
        <v>10</v>
      </c>
      <c r="G66" s="19"/>
      <c r="H66" s="77"/>
      <c r="I66" s="19"/>
      <c r="J66" s="61">
        <f>IF(AND(I66&lt;&gt;0,G66&lt;&gt;0),I66/G66,0)</f>
        <v>0</v>
      </c>
      <c r="K66" s="71"/>
    </row>
    <row r="67" spans="3:11" ht="30">
      <c r="C67" s="6" t="s">
        <v>30</v>
      </c>
      <c r="D67" s="7" t="s">
        <v>66</v>
      </c>
      <c r="E67" s="5"/>
      <c r="F67" s="6">
        <v>10</v>
      </c>
      <c r="G67" s="9">
        <f>SUM(G68:G81)</f>
        <v>23482</v>
      </c>
      <c r="H67" s="34"/>
      <c r="I67" s="9">
        <f>SUM(I68:I81)</f>
        <v>21860.75483</v>
      </c>
      <c r="J67" s="61">
        <f>IF(AND(I67&lt;&gt;0,G67&lt;&gt;0),I67/G67,0)</f>
        <v>0.9309579605655396</v>
      </c>
      <c r="K67" s="66"/>
    </row>
    <row r="68" spans="1:125" s="11" customFormat="1" ht="15">
      <c r="A68" s="28"/>
      <c r="B68" s="28"/>
      <c r="C68" s="5"/>
      <c r="D68" s="10"/>
      <c r="E68" s="5"/>
      <c r="F68" s="6"/>
      <c r="G68" s="5"/>
      <c r="H68" s="34"/>
      <c r="I68" s="5"/>
      <c r="J68" s="5"/>
      <c r="K68" s="66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</row>
    <row r="69" spans="3:11" ht="45">
      <c r="C69" s="5" t="s">
        <v>110</v>
      </c>
      <c r="D69" s="18" t="s">
        <v>227</v>
      </c>
      <c r="E69" s="19">
        <v>2016</v>
      </c>
      <c r="F69" s="6">
        <v>10</v>
      </c>
      <c r="G69" s="19">
        <v>541</v>
      </c>
      <c r="H69" s="77">
        <v>5470.26</v>
      </c>
      <c r="I69" s="19">
        <v>259.37142</v>
      </c>
      <c r="J69" s="61">
        <f aca="true" t="shared" si="2" ref="J69:J79">IF(AND(I69&lt;&gt;0,G69&lt;&gt;0),I69/G69,0)</f>
        <v>0.47942961182994454</v>
      </c>
      <c r="K69" s="72" t="s">
        <v>932</v>
      </c>
    </row>
    <row r="70" spans="3:11" ht="45">
      <c r="C70" s="5" t="s">
        <v>110</v>
      </c>
      <c r="D70" s="18" t="s">
        <v>228</v>
      </c>
      <c r="E70" s="19">
        <v>2016</v>
      </c>
      <c r="F70" s="6">
        <v>10</v>
      </c>
      <c r="G70" s="19">
        <v>100</v>
      </c>
      <c r="H70" s="77">
        <v>5470.26</v>
      </c>
      <c r="I70" s="19">
        <v>72.18921</v>
      </c>
      <c r="J70" s="61">
        <f t="shared" si="2"/>
        <v>0.7218921</v>
      </c>
      <c r="K70" s="71" t="s">
        <v>933</v>
      </c>
    </row>
    <row r="71" spans="3:11" ht="30">
      <c r="C71" s="34" t="s">
        <v>110</v>
      </c>
      <c r="D71" s="18" t="s">
        <v>229</v>
      </c>
      <c r="E71" s="19">
        <v>2017</v>
      </c>
      <c r="F71" s="6">
        <v>10</v>
      </c>
      <c r="G71" s="19">
        <v>221</v>
      </c>
      <c r="H71" s="77">
        <v>6280.23</v>
      </c>
      <c r="I71" s="19">
        <v>284.83340999999996</v>
      </c>
      <c r="J71" s="61">
        <f t="shared" si="2"/>
        <v>1.2888389592760179</v>
      </c>
      <c r="K71" s="71" t="s">
        <v>934</v>
      </c>
    </row>
    <row r="72" spans="3:11" ht="45">
      <c r="C72" s="34" t="s">
        <v>110</v>
      </c>
      <c r="D72" s="18" t="s">
        <v>230</v>
      </c>
      <c r="E72" s="19">
        <v>2017</v>
      </c>
      <c r="F72" s="6">
        <v>10</v>
      </c>
      <c r="G72" s="19">
        <v>960</v>
      </c>
      <c r="H72" s="77">
        <v>5261.81</v>
      </c>
      <c r="I72" s="19">
        <v>1170.7636200000002</v>
      </c>
      <c r="J72" s="61">
        <f t="shared" si="2"/>
        <v>1.2195454375</v>
      </c>
      <c r="K72" s="71" t="s">
        <v>935</v>
      </c>
    </row>
    <row r="73" spans="3:11" ht="30">
      <c r="C73" s="34" t="s">
        <v>110</v>
      </c>
      <c r="D73" s="18" t="s">
        <v>231</v>
      </c>
      <c r="E73" s="19">
        <v>2017</v>
      </c>
      <c r="F73" s="6">
        <v>10</v>
      </c>
      <c r="G73" s="19">
        <v>368</v>
      </c>
      <c r="H73" s="77">
        <v>5261.81</v>
      </c>
      <c r="I73" s="19">
        <v>363.55853</v>
      </c>
      <c r="J73" s="61">
        <f t="shared" si="2"/>
        <v>0.9879307880434783</v>
      </c>
      <c r="K73" s="71" t="s">
        <v>936</v>
      </c>
    </row>
    <row r="74" spans="3:11" ht="45">
      <c r="C74" s="34" t="s">
        <v>110</v>
      </c>
      <c r="D74" s="18" t="s">
        <v>232</v>
      </c>
      <c r="E74" s="19">
        <v>2018</v>
      </c>
      <c r="F74" s="6">
        <v>10</v>
      </c>
      <c r="G74" s="19">
        <v>3684</v>
      </c>
      <c r="H74" s="77">
        <v>58</v>
      </c>
      <c r="I74" s="19">
        <v>3117.9872400000004</v>
      </c>
      <c r="J74" s="61">
        <f t="shared" si="2"/>
        <v>0.8463591856677526</v>
      </c>
      <c r="K74" s="71" t="s">
        <v>937</v>
      </c>
    </row>
    <row r="75" spans="3:11" ht="45">
      <c r="C75" s="34" t="s">
        <v>110</v>
      </c>
      <c r="D75" s="18" t="s">
        <v>233</v>
      </c>
      <c r="E75" s="19">
        <v>2018</v>
      </c>
      <c r="F75" s="6">
        <v>10</v>
      </c>
      <c r="G75" s="19">
        <v>12288</v>
      </c>
      <c r="H75" s="77">
        <v>89</v>
      </c>
      <c r="I75" s="19">
        <v>10400.40947</v>
      </c>
      <c r="J75" s="61">
        <f t="shared" si="2"/>
        <v>0.846387489420573</v>
      </c>
      <c r="K75" s="71" t="s">
        <v>938</v>
      </c>
    </row>
    <row r="76" spans="3:11" ht="45">
      <c r="C76" s="34" t="s">
        <v>110</v>
      </c>
      <c r="D76" s="18" t="s">
        <v>234</v>
      </c>
      <c r="E76" s="19">
        <v>2018</v>
      </c>
      <c r="F76" s="6">
        <v>10</v>
      </c>
      <c r="G76" s="19">
        <v>2670</v>
      </c>
      <c r="H76" s="77">
        <v>4832.42</v>
      </c>
      <c r="I76" s="19">
        <v>2342.73861</v>
      </c>
      <c r="J76" s="61">
        <f t="shared" si="2"/>
        <v>0.8774301910112359</v>
      </c>
      <c r="K76" s="71" t="s">
        <v>939</v>
      </c>
    </row>
    <row r="77" spans="3:11" ht="30">
      <c r="C77" s="34" t="s">
        <v>110</v>
      </c>
      <c r="D77" s="18" t="s">
        <v>235</v>
      </c>
      <c r="E77" s="19">
        <v>2018</v>
      </c>
      <c r="F77" s="6">
        <v>10</v>
      </c>
      <c r="G77" s="19">
        <v>2440</v>
      </c>
      <c r="H77" s="77">
        <v>4827</v>
      </c>
      <c r="I77" s="19">
        <v>2779.02576</v>
      </c>
      <c r="J77" s="61">
        <f t="shared" si="2"/>
        <v>1.1389449836065573</v>
      </c>
      <c r="K77" s="71" t="s">
        <v>940</v>
      </c>
    </row>
    <row r="78" spans="3:11" ht="45">
      <c r="C78" s="34" t="s">
        <v>110</v>
      </c>
      <c r="D78" s="18" t="s">
        <v>236</v>
      </c>
      <c r="E78" s="19">
        <v>2018</v>
      </c>
      <c r="F78" s="6">
        <v>10</v>
      </c>
      <c r="G78" s="19">
        <v>60</v>
      </c>
      <c r="H78" s="77">
        <v>4827</v>
      </c>
      <c r="I78" s="19">
        <v>305.99435</v>
      </c>
      <c r="J78" s="61">
        <f t="shared" si="2"/>
        <v>5.099905833333334</v>
      </c>
      <c r="K78" s="71" t="s">
        <v>941</v>
      </c>
    </row>
    <row r="79" spans="3:11" ht="30">
      <c r="C79" s="34" t="s">
        <v>110</v>
      </c>
      <c r="D79" s="18" t="s">
        <v>237</v>
      </c>
      <c r="E79" s="19">
        <v>2018</v>
      </c>
      <c r="F79" s="6">
        <v>10</v>
      </c>
      <c r="G79" s="19">
        <v>150</v>
      </c>
      <c r="H79" s="77">
        <v>4832</v>
      </c>
      <c r="I79" s="19">
        <v>763.88321</v>
      </c>
      <c r="J79" s="61">
        <f t="shared" si="2"/>
        <v>5.092554733333333</v>
      </c>
      <c r="K79" s="71" t="s">
        <v>942</v>
      </c>
    </row>
    <row r="80" spans="3:11" ht="15">
      <c r="C80" s="13"/>
      <c r="D80" s="14" t="s">
        <v>109</v>
      </c>
      <c r="E80" s="13"/>
      <c r="F80" s="13"/>
      <c r="G80" s="13"/>
      <c r="H80" s="13"/>
      <c r="I80" s="13"/>
      <c r="J80" s="15"/>
      <c r="K80" s="68"/>
    </row>
    <row r="81" spans="3:11" ht="15" hidden="1">
      <c r="C81" s="5"/>
      <c r="D81" s="18"/>
      <c r="E81" s="19"/>
      <c r="F81" s="6">
        <v>10</v>
      </c>
      <c r="G81" s="19"/>
      <c r="H81" s="77"/>
      <c r="I81" s="19"/>
      <c r="J81" s="61">
        <f>IF(AND(I81&lt;&gt;0,G81&lt;&gt;0),I81/G81,0)</f>
        <v>0</v>
      </c>
      <c r="K81" s="71"/>
    </row>
    <row r="82" spans="3:11" ht="30">
      <c r="C82" s="6" t="s">
        <v>32</v>
      </c>
      <c r="D82" s="7" t="s">
        <v>67</v>
      </c>
      <c r="E82" s="6"/>
      <c r="F82" s="6">
        <v>10</v>
      </c>
      <c r="G82" s="9">
        <f>SUM(G83:G86)</f>
        <v>0</v>
      </c>
      <c r="H82" s="34"/>
      <c r="I82" s="9">
        <f>SUM(I83:I86)</f>
        <v>0</v>
      </c>
      <c r="J82" s="61">
        <f>IF(AND(I82&lt;&gt;0,G82&lt;&gt;0),I82/G82,0)</f>
        <v>0</v>
      </c>
      <c r="K82" s="66"/>
    </row>
    <row r="83" spans="1:125" s="11" customFormat="1" ht="15">
      <c r="A83" s="28"/>
      <c r="B83" s="28"/>
      <c r="C83" s="5"/>
      <c r="D83" s="10"/>
      <c r="E83" s="5"/>
      <c r="F83" s="5"/>
      <c r="G83" s="5"/>
      <c r="H83" s="34"/>
      <c r="I83" s="5"/>
      <c r="J83" s="5"/>
      <c r="K83" s="66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</row>
    <row r="84" spans="3:11" ht="15">
      <c r="C84" s="5" t="s">
        <v>110</v>
      </c>
      <c r="D84" s="18" t="s">
        <v>107</v>
      </c>
      <c r="E84" s="19"/>
      <c r="F84" s="5">
        <v>10</v>
      </c>
      <c r="G84" s="19"/>
      <c r="H84" s="77"/>
      <c r="I84" s="19"/>
      <c r="J84" s="61">
        <f>IF(AND(I84&lt;&gt;0,G84&lt;&gt;0),I84/G84,0)</f>
        <v>0</v>
      </c>
      <c r="K84" s="71"/>
    </row>
    <row r="85" spans="3:11" ht="15">
      <c r="C85" s="5" t="s">
        <v>110</v>
      </c>
      <c r="D85" s="18" t="s">
        <v>108</v>
      </c>
      <c r="E85" s="19"/>
      <c r="F85" s="5">
        <v>10</v>
      </c>
      <c r="G85" s="19"/>
      <c r="H85" s="77"/>
      <c r="I85" s="19"/>
      <c r="J85" s="61">
        <f>IF(AND(I85&lt;&gt;0,G85&lt;&gt;0),I85/G85,0)</f>
        <v>0</v>
      </c>
      <c r="K85" s="71"/>
    </row>
    <row r="86" spans="3:11" ht="15">
      <c r="C86" s="13"/>
      <c r="D86" s="14" t="s">
        <v>109</v>
      </c>
      <c r="E86" s="13"/>
      <c r="F86" s="13"/>
      <c r="G86" s="13"/>
      <c r="H86" s="13"/>
      <c r="I86" s="13"/>
      <c r="J86" s="15"/>
      <c r="K86" s="68"/>
    </row>
    <row r="87" spans="3:11" ht="15" hidden="1">
      <c r="C87" s="5"/>
      <c r="D87" s="18"/>
      <c r="E87" s="19"/>
      <c r="F87" s="6">
        <v>10</v>
      </c>
      <c r="G87" s="19"/>
      <c r="H87" s="77"/>
      <c r="I87" s="19"/>
      <c r="J87" s="61">
        <f>IF(AND(I87&lt;&gt;0,G87&lt;&gt;0),I87/G87,0)</f>
        <v>0</v>
      </c>
      <c r="K87" s="71"/>
    </row>
    <row r="88" spans="3:11" ht="15">
      <c r="C88" s="2" t="s">
        <v>34</v>
      </c>
      <c r="D88" s="44" t="s">
        <v>134</v>
      </c>
      <c r="E88" s="34"/>
      <c r="F88" s="6">
        <v>35</v>
      </c>
      <c r="G88" s="9">
        <f>SUM(G90:G93)</f>
        <v>0</v>
      </c>
      <c r="H88" s="34"/>
      <c r="I88" s="9">
        <f>SUM(I90:I93)</f>
        <v>0</v>
      </c>
      <c r="J88" s="61">
        <f>IF(AND(I88&lt;&gt;0,G88&lt;&gt;0),I88/G88,0)</f>
        <v>0</v>
      </c>
      <c r="K88" s="66"/>
    </row>
    <row r="89" spans="3:11" ht="15">
      <c r="C89" s="34"/>
      <c r="D89" s="10"/>
      <c r="E89" s="34"/>
      <c r="F89" s="34"/>
      <c r="G89" s="34"/>
      <c r="H89" s="34"/>
      <c r="I89" s="34"/>
      <c r="J89" s="16"/>
      <c r="K89" s="66"/>
    </row>
    <row r="90" spans="3:11" ht="15">
      <c r="C90" s="34" t="s">
        <v>110</v>
      </c>
      <c r="D90" s="18" t="s">
        <v>107</v>
      </c>
      <c r="E90" s="19"/>
      <c r="F90" s="6">
        <v>35</v>
      </c>
      <c r="G90" s="19"/>
      <c r="H90" s="77"/>
      <c r="I90" s="19"/>
      <c r="J90" s="61">
        <f>IF(AND(I90&lt;&gt;0,G90&lt;&gt;0),I90/G90,0)</f>
        <v>0</v>
      </c>
      <c r="K90" s="71"/>
    </row>
    <row r="91" spans="1:125" s="11" customFormat="1" ht="15">
      <c r="A91" s="28"/>
      <c r="B91" s="28"/>
      <c r="C91" s="34" t="s">
        <v>110</v>
      </c>
      <c r="D91" s="18" t="s">
        <v>108</v>
      </c>
      <c r="E91" s="19"/>
      <c r="F91" s="6">
        <v>35</v>
      </c>
      <c r="G91" s="19"/>
      <c r="H91" s="77"/>
      <c r="I91" s="19"/>
      <c r="J91" s="61">
        <f>IF(AND(I91&lt;&gt;0,G91&lt;&gt;0),I91/G91,0)</f>
        <v>0</v>
      </c>
      <c r="K91" s="71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</row>
    <row r="92" spans="3:11" ht="15">
      <c r="C92" s="53"/>
      <c r="D92" s="14" t="s">
        <v>109</v>
      </c>
      <c r="E92" s="53"/>
      <c r="F92" s="53"/>
      <c r="G92" s="53"/>
      <c r="H92" s="53"/>
      <c r="I92" s="53"/>
      <c r="J92" s="15"/>
      <c r="K92" s="68"/>
    </row>
    <row r="93" spans="3:11" ht="15" hidden="1">
      <c r="C93" s="34"/>
      <c r="D93" s="18"/>
      <c r="E93" s="19"/>
      <c r="F93" s="6">
        <v>35</v>
      </c>
      <c r="G93" s="19"/>
      <c r="H93" s="77"/>
      <c r="I93" s="19"/>
      <c r="J93" s="61">
        <f>IF(AND(I93&lt;&gt;0,G93&lt;&gt;0),I93/G93,0)</f>
        <v>0</v>
      </c>
      <c r="K93" s="71"/>
    </row>
    <row r="94" spans="3:11" ht="15">
      <c r="C94" s="2" t="s">
        <v>52</v>
      </c>
      <c r="D94" s="44" t="s">
        <v>136</v>
      </c>
      <c r="E94" s="34"/>
      <c r="F94" s="6">
        <v>110</v>
      </c>
      <c r="G94" s="9">
        <f>SUM(G96:G99)</f>
        <v>0</v>
      </c>
      <c r="H94" s="34"/>
      <c r="I94" s="9">
        <f>SUM(I96:I99)</f>
        <v>0</v>
      </c>
      <c r="J94" s="61">
        <f>IF(AND(I94&lt;&gt;0,G94&lt;&gt;0),I94/G94,0)</f>
        <v>0</v>
      </c>
      <c r="K94" s="66"/>
    </row>
    <row r="95" spans="3:11" ht="15">
      <c r="C95" s="34"/>
      <c r="D95" s="10"/>
      <c r="E95" s="34"/>
      <c r="F95" s="34"/>
      <c r="G95" s="34"/>
      <c r="H95" s="34"/>
      <c r="I95" s="34"/>
      <c r="J95" s="16"/>
      <c r="K95" s="66"/>
    </row>
    <row r="96" spans="1:125" s="11" customFormat="1" ht="15">
      <c r="A96" s="28"/>
      <c r="B96" s="28"/>
      <c r="C96" s="34" t="s">
        <v>110</v>
      </c>
      <c r="D96" s="18" t="s">
        <v>107</v>
      </c>
      <c r="E96" s="19"/>
      <c r="F96" s="6">
        <v>110</v>
      </c>
      <c r="G96" s="19"/>
      <c r="H96" s="77"/>
      <c r="I96" s="19"/>
      <c r="J96" s="61">
        <f>IF(AND(I96&lt;&gt;0,G96&lt;&gt;0),I96/G96,0)</f>
        <v>0</v>
      </c>
      <c r="K96" s="71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</row>
    <row r="97" spans="1:125" s="11" customFormat="1" ht="15">
      <c r="A97" s="28"/>
      <c r="B97" s="28"/>
      <c r="C97" s="34" t="s">
        <v>110</v>
      </c>
      <c r="D97" s="18" t="s">
        <v>108</v>
      </c>
      <c r="E97" s="19"/>
      <c r="F97" s="6">
        <v>110</v>
      </c>
      <c r="G97" s="19"/>
      <c r="H97" s="77"/>
      <c r="I97" s="19"/>
      <c r="J97" s="61">
        <f>IF(AND(I97&lt;&gt;0,G97&lt;&gt;0),I97/G97,0)</f>
        <v>0</v>
      </c>
      <c r="K97" s="71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</row>
    <row r="98" spans="3:11" ht="15">
      <c r="C98" s="53"/>
      <c r="D98" s="14" t="s">
        <v>109</v>
      </c>
      <c r="E98" s="53"/>
      <c r="F98" s="53"/>
      <c r="G98" s="53"/>
      <c r="H98" s="53"/>
      <c r="I98" s="53"/>
      <c r="J98" s="15"/>
      <c r="K98" s="68"/>
    </row>
    <row r="99" spans="3:11" ht="15" hidden="1">
      <c r="C99" s="34"/>
      <c r="D99" s="18"/>
      <c r="E99" s="19"/>
      <c r="F99" s="6">
        <v>110</v>
      </c>
      <c r="G99" s="19"/>
      <c r="H99" s="77"/>
      <c r="I99" s="19"/>
      <c r="J99" s="61">
        <f>IF(AND(I99&lt;&gt;0,G99&lt;&gt;0),I99/G99,0)</f>
        <v>0</v>
      </c>
      <c r="K99" s="71"/>
    </row>
    <row r="100" spans="3:11" ht="15.75" thickBot="1">
      <c r="C100" s="54"/>
      <c r="D100" s="55"/>
      <c r="E100" s="56"/>
      <c r="F100" s="54"/>
      <c r="G100" s="56"/>
      <c r="H100" s="56"/>
      <c r="I100" s="56"/>
      <c r="J100" s="57"/>
      <c r="K100" s="74"/>
    </row>
    <row r="101" spans="3:11" ht="15">
      <c r="C101" s="58" t="s">
        <v>6</v>
      </c>
      <c r="D101" s="102" t="s">
        <v>7</v>
      </c>
      <c r="E101" s="103"/>
      <c r="F101" s="103"/>
      <c r="G101" s="103"/>
      <c r="H101" s="103"/>
      <c r="I101" s="103"/>
      <c r="J101" s="103"/>
      <c r="K101" s="104"/>
    </row>
    <row r="102" spans="3:11" ht="15">
      <c r="C102" s="6"/>
      <c r="D102" s="7" t="s">
        <v>95</v>
      </c>
      <c r="E102" s="6"/>
      <c r="F102" s="6"/>
      <c r="G102" s="23"/>
      <c r="H102" s="34"/>
      <c r="I102" s="23"/>
      <c r="J102" s="23"/>
      <c r="K102" s="66"/>
    </row>
    <row r="103" spans="1:125" s="11" customFormat="1" ht="30">
      <c r="A103" s="28"/>
      <c r="B103" s="28"/>
      <c r="C103" s="6" t="s">
        <v>68</v>
      </c>
      <c r="D103" s="7" t="s">
        <v>73</v>
      </c>
      <c r="E103" s="17"/>
      <c r="F103" s="6">
        <v>0.4</v>
      </c>
      <c r="G103" s="9">
        <f>SUM(G104:G130)</f>
        <v>4266</v>
      </c>
      <c r="H103" s="34"/>
      <c r="I103" s="9">
        <f>SUM(I104:I130)</f>
        <v>11322.48218</v>
      </c>
      <c r="J103" s="61">
        <f>IF(AND(I103&lt;&gt;0,G103&lt;&gt;0),I103/G103,0)</f>
        <v>2.654121467416784</v>
      </c>
      <c r="K103" s="66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</row>
    <row r="104" spans="3:11" ht="15">
      <c r="C104" s="5"/>
      <c r="D104" s="10"/>
      <c r="E104" s="5"/>
      <c r="F104" s="5"/>
      <c r="G104" s="5"/>
      <c r="H104" s="34"/>
      <c r="I104" s="5"/>
      <c r="J104" s="5"/>
      <c r="K104" s="66"/>
    </row>
    <row r="105" spans="3:11" ht="30">
      <c r="C105" s="5" t="s">
        <v>110</v>
      </c>
      <c r="D105" s="18" t="s">
        <v>239</v>
      </c>
      <c r="E105" s="19">
        <v>2016</v>
      </c>
      <c r="F105" s="6">
        <v>0.4</v>
      </c>
      <c r="G105" s="19">
        <v>105</v>
      </c>
      <c r="H105" s="77">
        <v>64.2</v>
      </c>
      <c r="I105" s="19">
        <v>123.28969000000001</v>
      </c>
      <c r="J105" s="61">
        <f aca="true" t="shared" si="3" ref="J105:J128">IF(AND(I105&lt;&gt;0,G105&lt;&gt;0),I105/G105,0)</f>
        <v>1.1741875238095238</v>
      </c>
      <c r="K105" s="71" t="s">
        <v>948</v>
      </c>
    </row>
    <row r="106" spans="3:11" ht="30">
      <c r="C106" s="5" t="s">
        <v>110</v>
      </c>
      <c r="D106" s="18" t="s">
        <v>240</v>
      </c>
      <c r="E106" s="19">
        <v>2016</v>
      </c>
      <c r="F106" s="6">
        <v>0.4</v>
      </c>
      <c r="G106" s="19">
        <v>215</v>
      </c>
      <c r="H106" s="77">
        <v>128.39</v>
      </c>
      <c r="I106" s="19">
        <v>316.56991999999997</v>
      </c>
      <c r="J106" s="61">
        <f t="shared" si="3"/>
        <v>1.4724182325581394</v>
      </c>
      <c r="K106" s="71" t="s">
        <v>261</v>
      </c>
    </row>
    <row r="107" spans="3:11" ht="60">
      <c r="C107" s="34" t="s">
        <v>110</v>
      </c>
      <c r="D107" s="18" t="s">
        <v>241</v>
      </c>
      <c r="E107" s="19">
        <v>2016</v>
      </c>
      <c r="F107" s="6">
        <v>0.4</v>
      </c>
      <c r="G107" s="19">
        <v>200</v>
      </c>
      <c r="H107" s="77">
        <v>45.86</v>
      </c>
      <c r="I107" s="19">
        <v>175.49915</v>
      </c>
      <c r="J107" s="61">
        <f t="shared" si="3"/>
        <v>0.8774957499999999</v>
      </c>
      <c r="K107" s="71" t="s">
        <v>262</v>
      </c>
    </row>
    <row r="108" spans="3:11" ht="30">
      <c r="C108" s="34" t="s">
        <v>110</v>
      </c>
      <c r="D108" s="18" t="s">
        <v>242</v>
      </c>
      <c r="E108" s="19">
        <v>2017</v>
      </c>
      <c r="F108" s="6">
        <v>0.4</v>
      </c>
      <c r="G108" s="19">
        <v>25</v>
      </c>
      <c r="H108" s="77">
        <v>143.93</v>
      </c>
      <c r="I108" s="19">
        <v>78.38844</v>
      </c>
      <c r="J108" s="61">
        <f t="shared" si="3"/>
        <v>3.1355376</v>
      </c>
      <c r="K108" s="71" t="s">
        <v>949</v>
      </c>
    </row>
    <row r="109" spans="3:11" ht="30">
      <c r="C109" s="34" t="s">
        <v>110</v>
      </c>
      <c r="D109" s="18" t="s">
        <v>243</v>
      </c>
      <c r="E109" s="19">
        <v>2017</v>
      </c>
      <c r="F109" s="6">
        <v>0.4</v>
      </c>
      <c r="G109" s="19">
        <v>30</v>
      </c>
      <c r="H109" s="77">
        <v>160.23</v>
      </c>
      <c r="I109" s="19">
        <v>98.3431</v>
      </c>
      <c r="J109" s="61">
        <f t="shared" si="3"/>
        <v>3.2781033333333336</v>
      </c>
      <c r="K109" s="71" t="s">
        <v>263</v>
      </c>
    </row>
    <row r="110" spans="3:11" ht="30">
      <c r="C110" s="34" t="s">
        <v>110</v>
      </c>
      <c r="D110" s="18" t="s">
        <v>244</v>
      </c>
      <c r="E110" s="19">
        <v>2017</v>
      </c>
      <c r="F110" s="6">
        <v>0.4</v>
      </c>
      <c r="G110" s="19">
        <v>45</v>
      </c>
      <c r="H110" s="77">
        <v>120.85</v>
      </c>
      <c r="I110" s="19">
        <v>97.83477</v>
      </c>
      <c r="J110" s="61">
        <f t="shared" si="3"/>
        <v>2.174106</v>
      </c>
      <c r="K110" s="71" t="s">
        <v>264</v>
      </c>
    </row>
    <row r="111" spans="3:11" ht="45">
      <c r="C111" s="34" t="s">
        <v>110</v>
      </c>
      <c r="D111" s="18" t="s">
        <v>245</v>
      </c>
      <c r="E111" s="19">
        <v>2017</v>
      </c>
      <c r="F111" s="6">
        <v>0.4</v>
      </c>
      <c r="G111" s="19">
        <v>150</v>
      </c>
      <c r="H111" s="77">
        <v>92.33</v>
      </c>
      <c r="I111" s="19">
        <v>208.07770000000002</v>
      </c>
      <c r="J111" s="61">
        <f t="shared" si="3"/>
        <v>1.3871846666666667</v>
      </c>
      <c r="K111" s="71" t="s">
        <v>265</v>
      </c>
    </row>
    <row r="112" spans="3:11" ht="45">
      <c r="C112" s="34" t="s">
        <v>110</v>
      </c>
      <c r="D112" s="18" t="s">
        <v>246</v>
      </c>
      <c r="E112" s="19">
        <v>2017</v>
      </c>
      <c r="F112" s="6">
        <v>0.4</v>
      </c>
      <c r="G112" s="19">
        <v>150</v>
      </c>
      <c r="H112" s="77">
        <v>92.33</v>
      </c>
      <c r="I112" s="19">
        <v>195.90041</v>
      </c>
      <c r="J112" s="61">
        <f t="shared" si="3"/>
        <v>1.3060027333333333</v>
      </c>
      <c r="K112" s="71" t="s">
        <v>266</v>
      </c>
    </row>
    <row r="113" spans="3:11" ht="30">
      <c r="C113" s="34" t="s">
        <v>110</v>
      </c>
      <c r="D113" s="18" t="s">
        <v>247</v>
      </c>
      <c r="E113" s="19">
        <v>2017</v>
      </c>
      <c r="F113" s="6">
        <v>0.4</v>
      </c>
      <c r="G113" s="19">
        <v>146</v>
      </c>
      <c r="H113" s="77">
        <v>120.85</v>
      </c>
      <c r="I113" s="19">
        <v>286.38181</v>
      </c>
      <c r="J113" s="61">
        <f t="shared" si="3"/>
        <v>1.9615192465753424</v>
      </c>
      <c r="K113" s="71" t="s">
        <v>267</v>
      </c>
    </row>
    <row r="114" spans="3:11" ht="45">
      <c r="C114" s="34" t="s">
        <v>110</v>
      </c>
      <c r="D114" s="18" t="s">
        <v>248</v>
      </c>
      <c r="E114" s="19">
        <v>2017</v>
      </c>
      <c r="F114" s="6">
        <v>0.4</v>
      </c>
      <c r="G114" s="19">
        <v>140</v>
      </c>
      <c r="H114" s="77">
        <v>74</v>
      </c>
      <c r="I114" s="19">
        <v>208.28946</v>
      </c>
      <c r="J114" s="61">
        <f t="shared" si="3"/>
        <v>1.4877818571428572</v>
      </c>
      <c r="K114" s="71" t="s">
        <v>268</v>
      </c>
    </row>
    <row r="115" spans="3:11" ht="30">
      <c r="C115" s="34" t="s">
        <v>110</v>
      </c>
      <c r="D115" s="18" t="s">
        <v>249</v>
      </c>
      <c r="E115" s="19">
        <v>2017</v>
      </c>
      <c r="F115" s="6">
        <v>0.4</v>
      </c>
      <c r="G115" s="19">
        <v>237</v>
      </c>
      <c r="H115" s="77">
        <v>2155</v>
      </c>
      <c r="I115" s="19">
        <v>1045.26618</v>
      </c>
      <c r="J115" s="61">
        <f t="shared" si="3"/>
        <v>4.410405822784811</v>
      </c>
      <c r="K115" s="71" t="s">
        <v>269</v>
      </c>
    </row>
    <row r="116" spans="3:11" ht="30">
      <c r="C116" s="34" t="s">
        <v>110</v>
      </c>
      <c r="D116" s="18" t="s">
        <v>250</v>
      </c>
      <c r="E116" s="19">
        <v>2018</v>
      </c>
      <c r="F116" s="6">
        <v>0.4</v>
      </c>
      <c r="G116" s="19">
        <v>160</v>
      </c>
      <c r="H116" s="77">
        <v>94</v>
      </c>
      <c r="I116" s="19">
        <v>231.1924</v>
      </c>
      <c r="J116" s="61">
        <f t="shared" si="3"/>
        <v>1.4449524999999999</v>
      </c>
      <c r="K116" s="71" t="s">
        <v>950</v>
      </c>
    </row>
    <row r="117" spans="3:11" ht="45">
      <c r="C117" s="34" t="s">
        <v>110</v>
      </c>
      <c r="D117" s="18" t="s">
        <v>251</v>
      </c>
      <c r="E117" s="19">
        <v>2018</v>
      </c>
      <c r="F117" s="6">
        <v>0.4</v>
      </c>
      <c r="G117" s="19">
        <v>116</v>
      </c>
      <c r="H117" s="77">
        <v>58</v>
      </c>
      <c r="I117" s="19">
        <v>588.1600500000001</v>
      </c>
      <c r="J117" s="61">
        <f t="shared" si="3"/>
        <v>5.07034525862069</v>
      </c>
      <c r="K117" s="71" t="s">
        <v>270</v>
      </c>
    </row>
    <row r="118" spans="3:11" ht="45">
      <c r="C118" s="34" t="s">
        <v>110</v>
      </c>
      <c r="D118" s="18" t="s">
        <v>252</v>
      </c>
      <c r="E118" s="19">
        <v>2018</v>
      </c>
      <c r="F118" s="6">
        <v>0.4</v>
      </c>
      <c r="G118" s="19">
        <v>435</v>
      </c>
      <c r="H118" s="77">
        <v>1943</v>
      </c>
      <c r="I118" s="19">
        <v>1494.47548</v>
      </c>
      <c r="J118" s="61">
        <f t="shared" si="3"/>
        <v>3.435575816091954</v>
      </c>
      <c r="K118" s="71" t="s">
        <v>271</v>
      </c>
    </row>
    <row r="119" spans="3:11" ht="45">
      <c r="C119" s="34" t="s">
        <v>110</v>
      </c>
      <c r="D119" s="18" t="s">
        <v>253</v>
      </c>
      <c r="E119" s="19">
        <v>2018</v>
      </c>
      <c r="F119" s="6">
        <v>0.4</v>
      </c>
      <c r="G119" s="19">
        <v>84</v>
      </c>
      <c r="H119" s="77">
        <v>1943</v>
      </c>
      <c r="I119" s="19">
        <v>291.68718</v>
      </c>
      <c r="J119" s="61">
        <f t="shared" si="3"/>
        <v>3.472466428571429</v>
      </c>
      <c r="K119" s="71" t="s">
        <v>272</v>
      </c>
    </row>
    <row r="120" spans="3:11" ht="30">
      <c r="C120" s="34" t="s">
        <v>110</v>
      </c>
      <c r="D120" s="18" t="s">
        <v>254</v>
      </c>
      <c r="E120" s="19">
        <v>2018</v>
      </c>
      <c r="F120" s="6">
        <v>0.4</v>
      </c>
      <c r="G120" s="19">
        <v>74</v>
      </c>
      <c r="H120" s="77">
        <v>78.8</v>
      </c>
      <c r="I120" s="19">
        <v>261.12838</v>
      </c>
      <c r="J120" s="61">
        <f t="shared" si="3"/>
        <v>3.5287618918918917</v>
      </c>
      <c r="K120" s="71" t="s">
        <v>273</v>
      </c>
    </row>
    <row r="121" spans="3:11" ht="30">
      <c r="C121" s="34" t="s">
        <v>110</v>
      </c>
      <c r="D121" s="18" t="s">
        <v>254</v>
      </c>
      <c r="E121" s="19">
        <v>2018</v>
      </c>
      <c r="F121" s="6">
        <v>0.4</v>
      </c>
      <c r="G121" s="19">
        <v>72</v>
      </c>
      <c r="H121" s="77">
        <v>78.8</v>
      </c>
      <c r="I121" s="19">
        <v>253.38101999999998</v>
      </c>
      <c r="J121" s="61">
        <f t="shared" si="3"/>
        <v>3.519180833333333</v>
      </c>
      <c r="K121" s="71" t="s">
        <v>274</v>
      </c>
    </row>
    <row r="122" spans="3:11" ht="45">
      <c r="C122" s="34" t="s">
        <v>110</v>
      </c>
      <c r="D122" s="18" t="s">
        <v>255</v>
      </c>
      <c r="E122" s="19">
        <v>2018</v>
      </c>
      <c r="F122" s="6">
        <v>0.4</v>
      </c>
      <c r="G122" s="19">
        <v>367</v>
      </c>
      <c r="H122" s="77">
        <v>462</v>
      </c>
      <c r="I122" s="19">
        <v>1085.78144</v>
      </c>
      <c r="J122" s="61">
        <f t="shared" si="3"/>
        <v>2.9585325340599455</v>
      </c>
      <c r="K122" s="71" t="s">
        <v>275</v>
      </c>
    </row>
    <row r="123" spans="3:11" ht="45">
      <c r="C123" s="34" t="s">
        <v>110</v>
      </c>
      <c r="D123" s="18" t="s">
        <v>256</v>
      </c>
      <c r="E123" s="19">
        <v>2018</v>
      </c>
      <c r="F123" s="6">
        <v>0.4</v>
      </c>
      <c r="G123" s="19">
        <v>53</v>
      </c>
      <c r="H123" s="77">
        <v>3221</v>
      </c>
      <c r="I123" s="19">
        <v>482.16858</v>
      </c>
      <c r="J123" s="61">
        <f t="shared" si="3"/>
        <v>9.09752037735849</v>
      </c>
      <c r="K123" s="71" t="s">
        <v>276</v>
      </c>
    </row>
    <row r="124" spans="3:11" ht="30">
      <c r="C124" s="34" t="s">
        <v>110</v>
      </c>
      <c r="D124" s="18" t="s">
        <v>257</v>
      </c>
      <c r="E124" s="19">
        <v>2018</v>
      </c>
      <c r="F124" s="6">
        <v>0.4</v>
      </c>
      <c r="G124" s="19">
        <v>520</v>
      </c>
      <c r="H124" s="77">
        <v>5715.36</v>
      </c>
      <c r="I124" s="19">
        <v>2367.77728</v>
      </c>
      <c r="J124" s="61">
        <f t="shared" si="3"/>
        <v>4.553417846153846</v>
      </c>
      <c r="K124" s="71" t="s">
        <v>277</v>
      </c>
    </row>
    <row r="125" spans="3:11" ht="45">
      <c r="C125" s="34" t="s">
        <v>110</v>
      </c>
      <c r="D125" s="18" t="s">
        <v>258</v>
      </c>
      <c r="E125" s="19">
        <v>2018</v>
      </c>
      <c r="F125" s="6">
        <v>0.4</v>
      </c>
      <c r="G125" s="19">
        <v>85</v>
      </c>
      <c r="H125" s="77">
        <v>113</v>
      </c>
      <c r="I125" s="19">
        <v>184.99572</v>
      </c>
      <c r="J125" s="61">
        <f t="shared" si="3"/>
        <v>2.1764202352941178</v>
      </c>
      <c r="K125" s="71" t="s">
        <v>278</v>
      </c>
    </row>
    <row r="126" spans="3:11" ht="30">
      <c r="C126" s="34" t="s">
        <v>110</v>
      </c>
      <c r="D126" s="18" t="s">
        <v>259</v>
      </c>
      <c r="E126" s="19">
        <v>2018</v>
      </c>
      <c r="F126" s="6">
        <v>0.4</v>
      </c>
      <c r="G126" s="19">
        <v>415</v>
      </c>
      <c r="H126" s="77">
        <v>252</v>
      </c>
      <c r="I126" s="19">
        <v>712.6545699999999</v>
      </c>
      <c r="J126" s="61">
        <f t="shared" si="3"/>
        <v>1.7172399277108432</v>
      </c>
      <c r="K126" s="71" t="s">
        <v>279</v>
      </c>
    </row>
    <row r="127" spans="3:11" ht="45">
      <c r="C127" s="34" t="s">
        <v>110</v>
      </c>
      <c r="D127" s="18" t="s">
        <v>260</v>
      </c>
      <c r="E127" s="19">
        <v>2018</v>
      </c>
      <c r="F127" s="6">
        <v>0.4</v>
      </c>
      <c r="G127" s="19">
        <v>442</v>
      </c>
      <c r="H127" s="77">
        <v>30</v>
      </c>
      <c r="I127" s="19">
        <v>535.2394499999999</v>
      </c>
      <c r="J127" s="61">
        <f t="shared" si="3"/>
        <v>1.2109489819004524</v>
      </c>
      <c r="K127" s="71" t="s">
        <v>280</v>
      </c>
    </row>
    <row r="128" spans="3:11" ht="15">
      <c r="C128" s="34" t="s">
        <v>110</v>
      </c>
      <c r="D128" s="18"/>
      <c r="E128" s="19"/>
      <c r="F128" s="6">
        <v>0.4</v>
      </c>
      <c r="G128" s="19"/>
      <c r="H128" s="77"/>
      <c r="I128" s="19"/>
      <c r="J128" s="61">
        <f t="shared" si="3"/>
        <v>0</v>
      </c>
      <c r="K128" s="71"/>
    </row>
    <row r="129" spans="3:11" ht="15">
      <c r="C129" s="13"/>
      <c r="D129" s="14" t="s">
        <v>109</v>
      </c>
      <c r="E129" s="13"/>
      <c r="F129" s="13"/>
      <c r="G129" s="13"/>
      <c r="H129" s="13"/>
      <c r="I129" s="13"/>
      <c r="J129" s="15"/>
      <c r="K129" s="68"/>
    </row>
    <row r="130" spans="3:11" ht="15" hidden="1">
      <c r="C130" s="5"/>
      <c r="D130" s="18"/>
      <c r="E130" s="19"/>
      <c r="F130" s="6">
        <v>0.4</v>
      </c>
      <c r="G130" s="19"/>
      <c r="H130" s="77"/>
      <c r="I130" s="19"/>
      <c r="J130" s="61">
        <f>IF(AND(I130&lt;&gt;0,G130&lt;&gt;0),I130/G130,0)</f>
        <v>0</v>
      </c>
      <c r="K130" s="71"/>
    </row>
    <row r="131" spans="3:11" ht="30">
      <c r="C131" s="6" t="s">
        <v>69</v>
      </c>
      <c r="D131" s="7" t="s">
        <v>70</v>
      </c>
      <c r="E131" s="17"/>
      <c r="F131" s="6">
        <v>0.4</v>
      </c>
      <c r="G131" s="9">
        <f>SUM(G132:G136)</f>
        <v>1267</v>
      </c>
      <c r="H131" s="34"/>
      <c r="I131" s="9">
        <f>SUM(I132:I136)</f>
        <v>3162.6338100000003</v>
      </c>
      <c r="J131" s="61">
        <f>IF(AND(I131&lt;&gt;0,G131&lt;&gt;0),I131/G131,0)</f>
        <v>2.496159281767956</v>
      </c>
      <c r="K131" s="66"/>
    </row>
    <row r="132" spans="1:125" s="11" customFormat="1" ht="15">
      <c r="A132" s="28"/>
      <c r="B132" s="28"/>
      <c r="C132" s="5"/>
      <c r="D132" s="10"/>
      <c r="E132" s="5"/>
      <c r="F132" s="5"/>
      <c r="G132" s="5"/>
      <c r="H132" s="34"/>
      <c r="I132" s="5"/>
      <c r="J132" s="5"/>
      <c r="K132" s="66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</row>
    <row r="133" spans="3:11" ht="30">
      <c r="C133" s="5" t="s">
        <v>110</v>
      </c>
      <c r="D133" s="18" t="s">
        <v>281</v>
      </c>
      <c r="E133" s="19">
        <v>2017</v>
      </c>
      <c r="F133" s="6">
        <v>0.4</v>
      </c>
      <c r="G133" s="19">
        <v>105</v>
      </c>
      <c r="H133" s="77">
        <v>185.35</v>
      </c>
      <c r="I133" s="19">
        <v>368.85813</v>
      </c>
      <c r="J133" s="61">
        <f>IF(AND(I133&lt;&gt;0,G133&lt;&gt;0),I133/G133,0)</f>
        <v>3.5129345714285716</v>
      </c>
      <c r="K133" s="71" t="s">
        <v>951</v>
      </c>
    </row>
    <row r="134" spans="3:11" ht="30">
      <c r="C134" s="5" t="s">
        <v>110</v>
      </c>
      <c r="D134" s="18" t="s">
        <v>282</v>
      </c>
      <c r="E134" s="19">
        <v>2018</v>
      </c>
      <c r="F134" s="6">
        <v>0.4</v>
      </c>
      <c r="G134" s="19">
        <v>1162</v>
      </c>
      <c r="H134" s="77">
        <v>525</v>
      </c>
      <c r="I134" s="19">
        <v>2793.77568</v>
      </c>
      <c r="J134" s="61">
        <f>IF(AND(I134&lt;&gt;0,G134&lt;&gt;0),I134/G134,0)</f>
        <v>2.404281996557659</v>
      </c>
      <c r="K134" s="71" t="s">
        <v>952</v>
      </c>
    </row>
    <row r="135" spans="3:11" ht="15">
      <c r="C135" s="13"/>
      <c r="D135" s="14" t="s">
        <v>109</v>
      </c>
      <c r="E135" s="13"/>
      <c r="F135" s="13"/>
      <c r="G135" s="13"/>
      <c r="H135" s="13"/>
      <c r="I135" s="13"/>
      <c r="J135" s="15"/>
      <c r="K135" s="68"/>
    </row>
    <row r="136" spans="3:11" ht="15" hidden="1">
      <c r="C136" s="5"/>
      <c r="D136" s="18"/>
      <c r="E136" s="19"/>
      <c r="F136" s="6">
        <v>0.4</v>
      </c>
      <c r="G136" s="19"/>
      <c r="H136" s="77"/>
      <c r="I136" s="19"/>
      <c r="J136" s="61">
        <f>IF(AND(I136&lt;&gt;0,G136&lt;&gt;0),I136/G136,0)</f>
        <v>0</v>
      </c>
      <c r="K136" s="71"/>
    </row>
    <row r="137" spans="1:125" s="11" customFormat="1" ht="30">
      <c r="A137" s="28"/>
      <c r="B137" s="28"/>
      <c r="C137" s="6" t="s">
        <v>72</v>
      </c>
      <c r="D137" s="7" t="s">
        <v>71</v>
      </c>
      <c r="E137" s="17"/>
      <c r="F137" s="6">
        <v>0.4</v>
      </c>
      <c r="G137" s="9">
        <f>SUM(G139:G142)</f>
        <v>970</v>
      </c>
      <c r="H137" s="34"/>
      <c r="I137" s="9">
        <f>SUM(I139:I142)</f>
        <v>2646.15442</v>
      </c>
      <c r="J137" s="61">
        <f>IF(AND(I137&lt;&gt;0,G137&lt;&gt;0),I137/G137,0)</f>
        <v>2.7279942474226804</v>
      </c>
      <c r="K137" s="66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</row>
    <row r="138" spans="3:11" ht="15">
      <c r="C138" s="34"/>
      <c r="D138" s="10"/>
      <c r="E138" s="34"/>
      <c r="F138" s="34"/>
      <c r="G138" s="34"/>
      <c r="H138" s="34"/>
      <c r="I138" s="34"/>
      <c r="J138" s="34"/>
      <c r="K138" s="66"/>
    </row>
    <row r="139" spans="3:11" ht="30">
      <c r="C139" s="5" t="s">
        <v>110</v>
      </c>
      <c r="D139" s="18" t="s">
        <v>283</v>
      </c>
      <c r="E139" s="19">
        <v>2018</v>
      </c>
      <c r="F139" s="6">
        <v>0.4</v>
      </c>
      <c r="G139" s="19">
        <v>410</v>
      </c>
      <c r="H139" s="77">
        <v>175</v>
      </c>
      <c r="I139" s="19">
        <v>1011.74554</v>
      </c>
      <c r="J139" s="61">
        <f>IF(AND(I139&lt;&gt;0,G139&lt;&gt;0),I139/G139,0)</f>
        <v>2.467672048780488</v>
      </c>
      <c r="K139" s="71" t="s">
        <v>943</v>
      </c>
    </row>
    <row r="140" spans="3:11" ht="30">
      <c r="C140" s="5" t="s">
        <v>110</v>
      </c>
      <c r="D140" s="18" t="s">
        <v>284</v>
      </c>
      <c r="E140" s="19">
        <v>2018</v>
      </c>
      <c r="F140" s="6">
        <v>0.4</v>
      </c>
      <c r="G140" s="19">
        <v>560</v>
      </c>
      <c r="H140" s="77">
        <v>175</v>
      </c>
      <c r="I140" s="19">
        <v>1634.40888</v>
      </c>
      <c r="J140" s="61">
        <f>IF(AND(I140&lt;&gt;0,G140&lt;&gt;0),I140/G140,0)</f>
        <v>2.9185872857142856</v>
      </c>
      <c r="K140" s="71" t="s">
        <v>944</v>
      </c>
    </row>
    <row r="141" spans="3:11" ht="15">
      <c r="C141" s="13"/>
      <c r="D141" s="14" t="s">
        <v>109</v>
      </c>
      <c r="E141" s="13"/>
      <c r="F141" s="13"/>
      <c r="G141" s="13"/>
      <c r="H141" s="13"/>
      <c r="I141" s="13"/>
      <c r="J141" s="15"/>
      <c r="K141" s="68"/>
    </row>
    <row r="142" spans="3:11" ht="15" hidden="1">
      <c r="C142" s="5"/>
      <c r="D142" s="18"/>
      <c r="E142" s="19"/>
      <c r="F142" s="6">
        <v>0.4</v>
      </c>
      <c r="G142" s="19"/>
      <c r="H142" s="77"/>
      <c r="I142" s="19"/>
      <c r="J142" s="61">
        <f>IF(AND(I142&lt;&gt;0,G142&lt;&gt;0),I142/G142,0)</f>
        <v>0</v>
      </c>
      <c r="K142" s="71"/>
    </row>
    <row r="143" spans="1:125" s="11" customFormat="1" ht="15">
      <c r="A143" s="28"/>
      <c r="B143" s="28"/>
      <c r="C143" s="6"/>
      <c r="D143" s="7" t="s">
        <v>104</v>
      </c>
      <c r="E143" s="12"/>
      <c r="F143" s="6"/>
      <c r="G143" s="23"/>
      <c r="H143" s="34"/>
      <c r="I143" s="23"/>
      <c r="J143" s="23"/>
      <c r="K143" s="66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</row>
    <row r="144" spans="3:11" ht="30">
      <c r="C144" s="6" t="s">
        <v>75</v>
      </c>
      <c r="D144" s="7" t="s">
        <v>73</v>
      </c>
      <c r="E144" s="12"/>
      <c r="F144" s="6">
        <v>10</v>
      </c>
      <c r="G144" s="9">
        <f>SUM(G145:G175)</f>
        <v>12689</v>
      </c>
      <c r="H144" s="34"/>
      <c r="I144" s="9">
        <f>SUM(I145:I175)</f>
        <v>37595.01401</v>
      </c>
      <c r="J144" s="61">
        <f>IF(AND(I144&lt;&gt;0,G144&lt;&gt;0),I144/G144,0)</f>
        <v>2.962803531405154</v>
      </c>
      <c r="K144" s="66"/>
    </row>
    <row r="145" spans="3:11" ht="15">
      <c r="C145" s="5"/>
      <c r="D145" s="10"/>
      <c r="E145" s="5"/>
      <c r="F145" s="5"/>
      <c r="G145" s="5"/>
      <c r="H145" s="34"/>
      <c r="I145" s="5"/>
      <c r="J145" s="5"/>
      <c r="K145" s="66"/>
    </row>
    <row r="146" spans="3:11" ht="30">
      <c r="C146" s="5" t="s">
        <v>110</v>
      </c>
      <c r="D146" s="18" t="s">
        <v>238</v>
      </c>
      <c r="E146" s="19">
        <v>2016</v>
      </c>
      <c r="F146" s="6">
        <v>10</v>
      </c>
      <c r="G146" s="19">
        <v>593</v>
      </c>
      <c r="H146" s="77">
        <v>9170.73</v>
      </c>
      <c r="I146" s="19">
        <v>2570.982</v>
      </c>
      <c r="J146" s="61">
        <f aca="true" t="shared" si="4" ref="J146:J173">IF(AND(I146&lt;&gt;0,G146&lt;&gt;0),I146/G146,0)</f>
        <v>4.335551433389544</v>
      </c>
      <c r="K146" s="71" t="s">
        <v>312</v>
      </c>
    </row>
    <row r="147" spans="3:11" ht="45">
      <c r="C147" s="5" t="s">
        <v>110</v>
      </c>
      <c r="D147" s="18" t="s">
        <v>285</v>
      </c>
      <c r="E147" s="19">
        <v>2016</v>
      </c>
      <c r="F147" s="6">
        <v>10</v>
      </c>
      <c r="G147" s="19">
        <v>290</v>
      </c>
      <c r="H147" s="77">
        <v>5470.26</v>
      </c>
      <c r="I147" s="19">
        <v>658.88734</v>
      </c>
      <c r="J147" s="61">
        <f t="shared" si="4"/>
        <v>2.2720253103448274</v>
      </c>
      <c r="K147" s="71" t="s">
        <v>313</v>
      </c>
    </row>
    <row r="148" spans="1:125" s="11" customFormat="1" ht="45">
      <c r="A148" s="28"/>
      <c r="B148" s="28"/>
      <c r="C148" s="34" t="s">
        <v>110</v>
      </c>
      <c r="D148" s="18" t="s">
        <v>286</v>
      </c>
      <c r="E148" s="19">
        <v>2016</v>
      </c>
      <c r="F148" s="6">
        <v>10</v>
      </c>
      <c r="G148" s="19">
        <v>170</v>
      </c>
      <c r="H148" s="77">
        <v>4585.37</v>
      </c>
      <c r="I148" s="19">
        <v>390.19787</v>
      </c>
      <c r="J148" s="61">
        <f t="shared" si="4"/>
        <v>2.2952815882352944</v>
      </c>
      <c r="K148" s="71" t="s">
        <v>314</v>
      </c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</row>
    <row r="149" spans="1:125" s="11" customFormat="1" ht="45">
      <c r="A149" s="28"/>
      <c r="B149" s="28"/>
      <c r="C149" s="34" t="s">
        <v>110</v>
      </c>
      <c r="D149" s="18" t="s">
        <v>287</v>
      </c>
      <c r="E149" s="19">
        <v>2016</v>
      </c>
      <c r="F149" s="6">
        <v>10</v>
      </c>
      <c r="G149" s="19">
        <v>157</v>
      </c>
      <c r="H149" s="77">
        <v>4585.37</v>
      </c>
      <c r="I149" s="19">
        <v>360.61081</v>
      </c>
      <c r="J149" s="61">
        <f t="shared" si="4"/>
        <v>2.2968841401273887</v>
      </c>
      <c r="K149" s="71" t="s">
        <v>315</v>
      </c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</row>
    <row r="150" spans="1:125" s="11" customFormat="1" ht="30">
      <c r="A150" s="28"/>
      <c r="B150" s="28"/>
      <c r="C150" s="34" t="s">
        <v>110</v>
      </c>
      <c r="D150" s="18" t="s">
        <v>288</v>
      </c>
      <c r="E150" s="19">
        <v>2016</v>
      </c>
      <c r="F150" s="6">
        <v>10</v>
      </c>
      <c r="G150" s="19">
        <v>200</v>
      </c>
      <c r="H150" s="77">
        <v>5470.26</v>
      </c>
      <c r="I150" s="19">
        <v>906.8828000000001</v>
      </c>
      <c r="J150" s="61">
        <f t="shared" si="4"/>
        <v>4.534414000000001</v>
      </c>
      <c r="K150" s="71" t="s">
        <v>316</v>
      </c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</row>
    <row r="151" spans="1:125" s="11" customFormat="1" ht="30">
      <c r="A151" s="28"/>
      <c r="B151" s="28"/>
      <c r="C151" s="34" t="s">
        <v>110</v>
      </c>
      <c r="D151" s="18" t="s">
        <v>289</v>
      </c>
      <c r="E151" s="19">
        <v>2016</v>
      </c>
      <c r="F151" s="6">
        <v>10</v>
      </c>
      <c r="G151" s="19">
        <v>200</v>
      </c>
      <c r="H151" s="77">
        <v>5470.26</v>
      </c>
      <c r="I151" s="19">
        <v>906.8828000000001</v>
      </c>
      <c r="J151" s="61">
        <f t="shared" si="4"/>
        <v>4.534414000000001</v>
      </c>
      <c r="K151" s="71" t="s">
        <v>953</v>
      </c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</row>
    <row r="152" spans="1:125" s="11" customFormat="1" ht="30">
      <c r="A152" s="28"/>
      <c r="B152" s="28"/>
      <c r="C152" s="34" t="s">
        <v>110</v>
      </c>
      <c r="D152" s="18" t="s">
        <v>290</v>
      </c>
      <c r="E152" s="19">
        <v>2017</v>
      </c>
      <c r="F152" s="6">
        <v>10</v>
      </c>
      <c r="G152" s="19">
        <v>357.5</v>
      </c>
      <c r="H152" s="77">
        <v>163.62</v>
      </c>
      <c r="I152" s="19">
        <v>614.7934</v>
      </c>
      <c r="J152" s="61">
        <f t="shared" si="4"/>
        <v>1.7197018181818182</v>
      </c>
      <c r="K152" s="71" t="s">
        <v>317</v>
      </c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</row>
    <row r="153" spans="1:125" s="11" customFormat="1" ht="30">
      <c r="A153" s="28"/>
      <c r="B153" s="28"/>
      <c r="C153" s="34" t="s">
        <v>110</v>
      </c>
      <c r="D153" s="18" t="s">
        <v>291</v>
      </c>
      <c r="E153" s="19">
        <v>2017</v>
      </c>
      <c r="F153" s="6">
        <v>10</v>
      </c>
      <c r="G153" s="19">
        <v>357.5</v>
      </c>
      <c r="H153" s="77">
        <v>163.62</v>
      </c>
      <c r="I153" s="19">
        <v>614.7934</v>
      </c>
      <c r="J153" s="61">
        <f t="shared" si="4"/>
        <v>1.7197018181818182</v>
      </c>
      <c r="K153" s="71" t="s">
        <v>318</v>
      </c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</row>
    <row r="154" spans="1:125" s="11" customFormat="1" ht="30">
      <c r="A154" s="28"/>
      <c r="B154" s="28"/>
      <c r="C154" s="34" t="s">
        <v>110</v>
      </c>
      <c r="D154" s="18" t="s">
        <v>292</v>
      </c>
      <c r="E154" s="19">
        <v>2017</v>
      </c>
      <c r="F154" s="6">
        <v>10</v>
      </c>
      <c r="G154" s="19">
        <v>123</v>
      </c>
      <c r="H154" s="77">
        <v>2749.72</v>
      </c>
      <c r="I154" s="19">
        <v>363.93836</v>
      </c>
      <c r="J154" s="61">
        <f t="shared" si="4"/>
        <v>2.958848455284553</v>
      </c>
      <c r="K154" s="71" t="s">
        <v>319</v>
      </c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</row>
    <row r="155" spans="1:125" s="11" customFormat="1" ht="30">
      <c r="A155" s="28"/>
      <c r="B155" s="28"/>
      <c r="C155" s="34" t="s">
        <v>110</v>
      </c>
      <c r="D155" s="18" t="s">
        <v>293</v>
      </c>
      <c r="E155" s="19">
        <v>2017</v>
      </c>
      <c r="F155" s="6">
        <v>10</v>
      </c>
      <c r="G155" s="19">
        <v>489</v>
      </c>
      <c r="H155" s="77">
        <v>2749.72</v>
      </c>
      <c r="I155" s="19">
        <v>1431.76521</v>
      </c>
      <c r="J155" s="61">
        <f t="shared" si="4"/>
        <v>2.9279452147239264</v>
      </c>
      <c r="K155" s="71" t="s">
        <v>320</v>
      </c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</row>
    <row r="156" spans="1:125" s="11" customFormat="1" ht="30">
      <c r="A156" s="28"/>
      <c r="B156" s="28"/>
      <c r="C156" s="34" t="s">
        <v>110</v>
      </c>
      <c r="D156" s="18" t="s">
        <v>294</v>
      </c>
      <c r="E156" s="19">
        <v>2017</v>
      </c>
      <c r="F156" s="6">
        <v>10</v>
      </c>
      <c r="G156" s="19">
        <v>105</v>
      </c>
      <c r="H156" s="77">
        <v>5094.04</v>
      </c>
      <c r="I156" s="19">
        <v>299.01842</v>
      </c>
      <c r="J156" s="61">
        <f t="shared" si="4"/>
        <v>2.8477944761904763</v>
      </c>
      <c r="K156" s="71" t="s">
        <v>321</v>
      </c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</row>
    <row r="157" spans="1:125" s="11" customFormat="1" ht="60">
      <c r="A157" s="28"/>
      <c r="B157" s="28"/>
      <c r="C157" s="34" t="s">
        <v>110</v>
      </c>
      <c r="D157" s="18" t="s">
        <v>295</v>
      </c>
      <c r="E157" s="19">
        <v>2017</v>
      </c>
      <c r="F157" s="6">
        <v>10</v>
      </c>
      <c r="G157" s="19">
        <v>2346</v>
      </c>
      <c r="H157" s="77">
        <v>3700.24</v>
      </c>
      <c r="I157" s="19">
        <v>4683.46036</v>
      </c>
      <c r="J157" s="61">
        <f t="shared" si="4"/>
        <v>1.996359914748508</v>
      </c>
      <c r="K157" s="71" t="s">
        <v>322</v>
      </c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</row>
    <row r="158" spans="1:125" s="11" customFormat="1" ht="30">
      <c r="A158" s="28"/>
      <c r="B158" s="28"/>
      <c r="C158" s="34" t="s">
        <v>110</v>
      </c>
      <c r="D158" s="18" t="s">
        <v>296</v>
      </c>
      <c r="E158" s="19">
        <v>2017</v>
      </c>
      <c r="F158" s="6">
        <v>10</v>
      </c>
      <c r="G158" s="19">
        <v>855</v>
      </c>
      <c r="H158" s="77">
        <v>3700.24</v>
      </c>
      <c r="I158" s="19">
        <v>1714.57644</v>
      </c>
      <c r="J158" s="61">
        <f t="shared" si="4"/>
        <v>2.005352561403509</v>
      </c>
      <c r="K158" s="71" t="s">
        <v>323</v>
      </c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</row>
    <row r="159" spans="1:125" s="11" customFormat="1" ht="30">
      <c r="A159" s="28"/>
      <c r="B159" s="28"/>
      <c r="C159" s="34" t="s">
        <v>110</v>
      </c>
      <c r="D159" s="18" t="s">
        <v>297</v>
      </c>
      <c r="E159" s="19">
        <v>2017</v>
      </c>
      <c r="F159" s="6">
        <v>10</v>
      </c>
      <c r="G159" s="19">
        <v>457</v>
      </c>
      <c r="H159" s="77">
        <v>3258.93</v>
      </c>
      <c r="I159" s="19">
        <v>538.4582800000001</v>
      </c>
      <c r="J159" s="61">
        <f t="shared" si="4"/>
        <v>1.1782456892778994</v>
      </c>
      <c r="K159" s="71" t="s">
        <v>324</v>
      </c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</row>
    <row r="160" spans="1:125" s="11" customFormat="1" ht="30">
      <c r="A160" s="28"/>
      <c r="B160" s="28"/>
      <c r="C160" s="34" t="s">
        <v>110</v>
      </c>
      <c r="D160" s="18" t="s">
        <v>298</v>
      </c>
      <c r="E160" s="19">
        <v>2017</v>
      </c>
      <c r="F160" s="6">
        <v>10</v>
      </c>
      <c r="G160" s="19">
        <v>429</v>
      </c>
      <c r="H160" s="77">
        <v>5094.04</v>
      </c>
      <c r="I160" s="19">
        <v>507.12244</v>
      </c>
      <c r="J160" s="61">
        <f t="shared" si="4"/>
        <v>1.1821035897435896</v>
      </c>
      <c r="K160" s="71" t="s">
        <v>325</v>
      </c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</row>
    <row r="161" spans="1:125" s="11" customFormat="1" ht="45">
      <c r="A161" s="28"/>
      <c r="B161" s="28"/>
      <c r="C161" s="34" t="s">
        <v>110</v>
      </c>
      <c r="D161" s="18" t="s">
        <v>299</v>
      </c>
      <c r="E161" s="19">
        <v>2017</v>
      </c>
      <c r="F161" s="6">
        <v>10</v>
      </c>
      <c r="G161" s="19">
        <v>45</v>
      </c>
      <c r="H161" s="77">
        <v>3258.93</v>
      </c>
      <c r="I161" s="19">
        <v>255.85498</v>
      </c>
      <c r="J161" s="61">
        <f t="shared" si="4"/>
        <v>5.685666222222222</v>
      </c>
      <c r="K161" s="71" t="s">
        <v>954</v>
      </c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</row>
    <row r="162" spans="1:125" s="11" customFormat="1" ht="45">
      <c r="A162" s="28"/>
      <c r="B162" s="28"/>
      <c r="C162" s="34" t="s">
        <v>110</v>
      </c>
      <c r="D162" s="18" t="s">
        <v>300</v>
      </c>
      <c r="E162" s="19">
        <v>2018</v>
      </c>
      <c r="F162" s="6">
        <v>10</v>
      </c>
      <c r="G162" s="19">
        <v>581</v>
      </c>
      <c r="H162" s="77">
        <v>2225</v>
      </c>
      <c r="I162" s="19">
        <v>1442.52505</v>
      </c>
      <c r="J162" s="61">
        <f t="shared" si="4"/>
        <v>2.4828314113597245</v>
      </c>
      <c r="K162" s="71" t="s">
        <v>326</v>
      </c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</row>
    <row r="163" spans="1:125" s="11" customFormat="1" ht="45">
      <c r="A163" s="28"/>
      <c r="B163" s="28"/>
      <c r="C163" s="34" t="s">
        <v>110</v>
      </c>
      <c r="D163" s="18" t="s">
        <v>301</v>
      </c>
      <c r="E163" s="19">
        <v>2018</v>
      </c>
      <c r="F163" s="6">
        <v>10</v>
      </c>
      <c r="G163" s="19">
        <v>156</v>
      </c>
      <c r="H163" s="77">
        <v>89</v>
      </c>
      <c r="I163" s="19">
        <v>833.22672</v>
      </c>
      <c r="J163" s="61">
        <f t="shared" si="4"/>
        <v>5.341196923076923</v>
      </c>
      <c r="K163" s="71" t="s">
        <v>327</v>
      </c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</row>
    <row r="164" spans="1:125" s="11" customFormat="1" ht="45">
      <c r="A164" s="28"/>
      <c r="B164" s="28"/>
      <c r="C164" s="34" t="s">
        <v>110</v>
      </c>
      <c r="D164" s="18" t="s">
        <v>302</v>
      </c>
      <c r="E164" s="19">
        <v>2018</v>
      </c>
      <c r="F164" s="6">
        <v>10</v>
      </c>
      <c r="G164" s="19">
        <v>12</v>
      </c>
      <c r="H164" s="77">
        <v>1853</v>
      </c>
      <c r="I164" s="19">
        <v>25.54496</v>
      </c>
      <c r="J164" s="61">
        <f t="shared" si="4"/>
        <v>2.128746666666667</v>
      </c>
      <c r="K164" s="71" t="s">
        <v>328</v>
      </c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</row>
    <row r="165" spans="1:125" s="11" customFormat="1" ht="45">
      <c r="A165" s="28"/>
      <c r="B165" s="28"/>
      <c r="C165" s="34" t="s">
        <v>110</v>
      </c>
      <c r="D165" s="18" t="s">
        <v>303</v>
      </c>
      <c r="E165" s="19">
        <v>2018</v>
      </c>
      <c r="F165" s="6">
        <v>10</v>
      </c>
      <c r="G165" s="19">
        <v>50</v>
      </c>
      <c r="H165" s="77">
        <v>5715.36</v>
      </c>
      <c r="I165" s="19">
        <v>465.27387</v>
      </c>
      <c r="J165" s="61">
        <f t="shared" si="4"/>
        <v>9.3054774</v>
      </c>
      <c r="K165" s="71" t="s">
        <v>329</v>
      </c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</row>
    <row r="166" spans="1:125" s="11" customFormat="1" ht="45">
      <c r="A166" s="28"/>
      <c r="B166" s="28"/>
      <c r="C166" s="34" t="s">
        <v>110</v>
      </c>
      <c r="D166" s="18" t="s">
        <v>304</v>
      </c>
      <c r="E166" s="19">
        <v>2018</v>
      </c>
      <c r="F166" s="6">
        <v>10</v>
      </c>
      <c r="G166" s="19">
        <v>465</v>
      </c>
      <c r="H166" s="77">
        <v>965</v>
      </c>
      <c r="I166" s="19">
        <v>809.9562099999999</v>
      </c>
      <c r="J166" s="61">
        <f t="shared" si="4"/>
        <v>1.7418413118279568</v>
      </c>
      <c r="K166" s="71" t="s">
        <v>330</v>
      </c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</row>
    <row r="167" spans="1:125" s="11" customFormat="1" ht="45">
      <c r="A167" s="28"/>
      <c r="B167" s="28"/>
      <c r="C167" s="34" t="s">
        <v>110</v>
      </c>
      <c r="D167" s="18" t="s">
        <v>305</v>
      </c>
      <c r="E167" s="19">
        <v>2018</v>
      </c>
      <c r="F167" s="6">
        <v>10</v>
      </c>
      <c r="G167" s="19">
        <v>1879</v>
      </c>
      <c r="H167" s="77">
        <v>2934</v>
      </c>
      <c r="I167" s="19">
        <v>7700.40982</v>
      </c>
      <c r="J167" s="61">
        <f t="shared" si="4"/>
        <v>4.098142533262373</v>
      </c>
      <c r="K167" s="71" t="s">
        <v>331</v>
      </c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</row>
    <row r="168" spans="1:125" s="11" customFormat="1" ht="45">
      <c r="A168" s="28"/>
      <c r="B168" s="28"/>
      <c r="C168" s="34" t="s">
        <v>110</v>
      </c>
      <c r="D168" s="18" t="s">
        <v>306</v>
      </c>
      <c r="E168" s="19">
        <v>2018</v>
      </c>
      <c r="F168" s="6">
        <v>10</v>
      </c>
      <c r="G168" s="19">
        <v>1882</v>
      </c>
      <c r="H168" s="77">
        <v>2934</v>
      </c>
      <c r="I168" s="19">
        <v>7704.55982</v>
      </c>
      <c r="J168" s="61">
        <f t="shared" si="4"/>
        <v>4.093814994686504</v>
      </c>
      <c r="K168" s="71" t="s">
        <v>332</v>
      </c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</row>
    <row r="169" spans="1:125" s="11" customFormat="1" ht="45">
      <c r="A169" s="28"/>
      <c r="B169" s="28"/>
      <c r="C169" s="34" t="s">
        <v>110</v>
      </c>
      <c r="D169" s="18" t="s">
        <v>307</v>
      </c>
      <c r="E169" s="19">
        <v>2018</v>
      </c>
      <c r="F169" s="6">
        <v>10</v>
      </c>
      <c r="G169" s="19">
        <v>104</v>
      </c>
      <c r="H169" s="77">
        <v>1031.3</v>
      </c>
      <c r="I169" s="19">
        <v>383.95852</v>
      </c>
      <c r="J169" s="61">
        <f t="shared" si="4"/>
        <v>3.6919088461538463</v>
      </c>
      <c r="K169" s="71" t="s">
        <v>333</v>
      </c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</row>
    <row r="170" spans="1:125" s="11" customFormat="1" ht="45">
      <c r="A170" s="28"/>
      <c r="B170" s="28"/>
      <c r="C170" s="34" t="s">
        <v>110</v>
      </c>
      <c r="D170" s="18" t="s">
        <v>308</v>
      </c>
      <c r="E170" s="19">
        <v>2018</v>
      </c>
      <c r="F170" s="6">
        <v>10</v>
      </c>
      <c r="G170" s="19">
        <v>71</v>
      </c>
      <c r="H170" s="77">
        <v>114.8</v>
      </c>
      <c r="I170" s="19">
        <v>247.00851</v>
      </c>
      <c r="J170" s="61">
        <f t="shared" si="4"/>
        <v>3.478993098591549</v>
      </c>
      <c r="K170" s="71" t="s">
        <v>334</v>
      </c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</row>
    <row r="171" spans="1:125" s="11" customFormat="1" ht="30">
      <c r="A171" s="28"/>
      <c r="B171" s="28"/>
      <c r="C171" s="34" t="s">
        <v>110</v>
      </c>
      <c r="D171" s="18" t="s">
        <v>309</v>
      </c>
      <c r="E171" s="19">
        <v>2018</v>
      </c>
      <c r="F171" s="6">
        <v>10</v>
      </c>
      <c r="G171" s="19">
        <v>90</v>
      </c>
      <c r="H171" s="77">
        <v>400</v>
      </c>
      <c r="I171" s="19">
        <v>325.85853000000003</v>
      </c>
      <c r="J171" s="61">
        <f t="shared" si="4"/>
        <v>3.6206503333333337</v>
      </c>
      <c r="K171" s="71" t="s">
        <v>335</v>
      </c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</row>
    <row r="172" spans="1:125" s="11" customFormat="1" ht="45">
      <c r="A172" s="28"/>
      <c r="B172" s="28"/>
      <c r="C172" s="34" t="s">
        <v>110</v>
      </c>
      <c r="D172" s="18" t="s">
        <v>310</v>
      </c>
      <c r="E172" s="19">
        <v>2018</v>
      </c>
      <c r="F172" s="6">
        <v>10</v>
      </c>
      <c r="G172" s="19">
        <v>114</v>
      </c>
      <c r="H172" s="77">
        <v>423.8</v>
      </c>
      <c r="I172" s="19">
        <v>425.45853999999997</v>
      </c>
      <c r="J172" s="61">
        <f t="shared" si="4"/>
        <v>3.7320924561403506</v>
      </c>
      <c r="K172" s="71" t="s">
        <v>336</v>
      </c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</row>
    <row r="173" spans="1:125" s="11" customFormat="1" ht="45">
      <c r="A173" s="28"/>
      <c r="B173" s="28"/>
      <c r="C173" s="34" t="s">
        <v>110</v>
      </c>
      <c r="D173" s="18" t="s">
        <v>311</v>
      </c>
      <c r="E173" s="19">
        <v>2018</v>
      </c>
      <c r="F173" s="6">
        <v>10</v>
      </c>
      <c r="G173" s="19">
        <v>111</v>
      </c>
      <c r="H173" s="77">
        <v>964</v>
      </c>
      <c r="I173" s="19">
        <v>413.00855</v>
      </c>
      <c r="J173" s="61">
        <f t="shared" si="4"/>
        <v>3.720797747747748</v>
      </c>
      <c r="K173" s="71" t="s">
        <v>946</v>
      </c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</row>
    <row r="174" spans="3:11" ht="15">
      <c r="C174" s="13"/>
      <c r="D174" s="14" t="s">
        <v>109</v>
      </c>
      <c r="E174" s="13"/>
      <c r="F174" s="13"/>
      <c r="G174" s="13"/>
      <c r="H174" s="13"/>
      <c r="I174" s="13"/>
      <c r="J174" s="15"/>
      <c r="K174" s="68"/>
    </row>
    <row r="175" spans="1:125" s="11" customFormat="1" ht="15" hidden="1">
      <c r="A175" s="28"/>
      <c r="B175" s="28"/>
      <c r="C175" s="5"/>
      <c r="D175" s="18"/>
      <c r="E175" s="19"/>
      <c r="F175" s="6">
        <v>10</v>
      </c>
      <c r="G175" s="19"/>
      <c r="H175" s="77"/>
      <c r="I175" s="19"/>
      <c r="J175" s="61">
        <f>IF(AND(I175&lt;&gt;0,G175&lt;&gt;0),I175/G175,0)</f>
        <v>0</v>
      </c>
      <c r="K175" s="71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</row>
    <row r="176" spans="3:11" ht="30">
      <c r="C176" s="6" t="s">
        <v>76</v>
      </c>
      <c r="D176" s="7" t="s">
        <v>70</v>
      </c>
      <c r="E176" s="12"/>
      <c r="F176" s="6">
        <v>10</v>
      </c>
      <c r="G176" s="9">
        <f>SUM(G177:G180)</f>
        <v>0</v>
      </c>
      <c r="H176" s="34"/>
      <c r="I176" s="9">
        <f>SUM(I177:I180)</f>
        <v>0</v>
      </c>
      <c r="J176" s="61">
        <f>IF(AND(I176&lt;&gt;0,G176&lt;&gt;0),I176/G176,0)</f>
        <v>0</v>
      </c>
      <c r="K176" s="66"/>
    </row>
    <row r="177" spans="3:11" ht="15">
      <c r="C177" s="5"/>
      <c r="D177" s="10"/>
      <c r="E177" s="5"/>
      <c r="F177" s="5"/>
      <c r="G177" s="5"/>
      <c r="H177" s="34"/>
      <c r="I177" s="5"/>
      <c r="J177" s="5"/>
      <c r="K177" s="66"/>
    </row>
    <row r="178" spans="3:11" ht="15">
      <c r="C178" s="5" t="s">
        <v>110</v>
      </c>
      <c r="D178" s="18" t="s">
        <v>107</v>
      </c>
      <c r="E178" s="19"/>
      <c r="F178" s="5">
        <v>10</v>
      </c>
      <c r="G178" s="19"/>
      <c r="H178" s="77"/>
      <c r="I178" s="19"/>
      <c r="J178" s="61">
        <f>IF(AND(I178&lt;&gt;0,G178&lt;&gt;0),I178/G178,0)</f>
        <v>0</v>
      </c>
      <c r="K178" s="71"/>
    </row>
    <row r="179" spans="3:11" ht="15">
      <c r="C179" s="5" t="s">
        <v>110</v>
      </c>
      <c r="D179" s="18" t="s">
        <v>108</v>
      </c>
      <c r="E179" s="19"/>
      <c r="F179" s="5">
        <v>10</v>
      </c>
      <c r="G179" s="19"/>
      <c r="H179" s="77"/>
      <c r="I179" s="19"/>
      <c r="J179" s="61">
        <f>IF(AND(I179&lt;&gt;0,G179&lt;&gt;0),I179/G179,0)</f>
        <v>0</v>
      </c>
      <c r="K179" s="71"/>
    </row>
    <row r="180" spans="3:11" ht="15">
      <c r="C180" s="13"/>
      <c r="D180" s="14" t="s">
        <v>109</v>
      </c>
      <c r="E180" s="13"/>
      <c r="F180" s="13"/>
      <c r="G180" s="13"/>
      <c r="H180" s="13"/>
      <c r="I180" s="13"/>
      <c r="J180" s="15"/>
      <c r="K180" s="68"/>
    </row>
    <row r="181" spans="3:11" ht="15" hidden="1">
      <c r="C181" s="34"/>
      <c r="D181" s="18"/>
      <c r="E181" s="19"/>
      <c r="F181" s="6">
        <v>10</v>
      </c>
      <c r="G181" s="19"/>
      <c r="H181" s="77"/>
      <c r="I181" s="19"/>
      <c r="J181" s="61">
        <f>IF(AND(I181&lt;&gt;0,G181&lt;&gt;0),I181/G181,0)</f>
        <v>0</v>
      </c>
      <c r="K181" s="71"/>
    </row>
    <row r="182" spans="3:11" ht="30">
      <c r="C182" s="6" t="s">
        <v>77</v>
      </c>
      <c r="D182" s="7" t="s">
        <v>74</v>
      </c>
      <c r="E182" s="12"/>
      <c r="F182" s="6">
        <v>10</v>
      </c>
      <c r="G182" s="9">
        <f>SUM(G184:G187)</f>
        <v>0</v>
      </c>
      <c r="H182" s="34"/>
      <c r="I182" s="9">
        <f>SUM(I184:I187)</f>
        <v>0</v>
      </c>
      <c r="J182" s="61">
        <f>IF(AND(I182&lt;&gt;0,G182&lt;&gt;0),I182/G182,0)</f>
        <v>0</v>
      </c>
      <c r="K182" s="66"/>
    </row>
    <row r="183" spans="3:11" ht="15">
      <c r="C183" s="34"/>
      <c r="D183" s="10"/>
      <c r="E183" s="34"/>
      <c r="F183" s="34"/>
      <c r="G183" s="34"/>
      <c r="H183" s="34"/>
      <c r="I183" s="34"/>
      <c r="J183" s="34"/>
      <c r="K183" s="66"/>
    </row>
    <row r="184" spans="3:11" ht="15">
      <c r="C184" s="5" t="s">
        <v>110</v>
      </c>
      <c r="D184" s="18" t="s">
        <v>107</v>
      </c>
      <c r="E184" s="19"/>
      <c r="F184" s="5">
        <v>10</v>
      </c>
      <c r="G184" s="19"/>
      <c r="H184" s="77"/>
      <c r="I184" s="19"/>
      <c r="J184" s="61">
        <f>IF(AND(I184&lt;&gt;0,G184&lt;&gt;0),I184/G184,0)</f>
        <v>0</v>
      </c>
      <c r="K184" s="71"/>
    </row>
    <row r="185" spans="3:11" ht="15">
      <c r="C185" s="5" t="s">
        <v>110</v>
      </c>
      <c r="D185" s="18" t="s">
        <v>108</v>
      </c>
      <c r="E185" s="19"/>
      <c r="F185" s="5">
        <v>10</v>
      </c>
      <c r="G185" s="19"/>
      <c r="H185" s="77"/>
      <c r="I185" s="19"/>
      <c r="J185" s="61">
        <f>IF(AND(I185&lt;&gt;0,G185&lt;&gt;0),I185/G185,0)</f>
        <v>0</v>
      </c>
      <c r="K185" s="71"/>
    </row>
    <row r="186" spans="3:11" ht="15">
      <c r="C186" s="13"/>
      <c r="D186" s="14" t="s">
        <v>109</v>
      </c>
      <c r="E186" s="13"/>
      <c r="F186" s="13"/>
      <c r="G186" s="13"/>
      <c r="H186" s="13"/>
      <c r="I186" s="13"/>
      <c r="J186" s="15"/>
      <c r="K186" s="68"/>
    </row>
    <row r="187" spans="3:11" ht="15" hidden="1">
      <c r="C187" s="5"/>
      <c r="D187" s="18"/>
      <c r="E187" s="19"/>
      <c r="F187" s="6">
        <v>10</v>
      </c>
      <c r="G187" s="19"/>
      <c r="H187" s="77"/>
      <c r="I187" s="19"/>
      <c r="J187" s="61">
        <f>IF(AND(I187&lt;&gt;0,G187&lt;&gt;0),I187/G187,0)</f>
        <v>0</v>
      </c>
      <c r="K187" s="71"/>
    </row>
    <row r="188" spans="3:11" ht="30">
      <c r="C188" s="6" t="s">
        <v>78</v>
      </c>
      <c r="D188" s="7" t="s">
        <v>71</v>
      </c>
      <c r="E188" s="12"/>
      <c r="F188" s="6">
        <v>10</v>
      </c>
      <c r="G188" s="9">
        <f>SUM(G190:G193)</f>
        <v>1524</v>
      </c>
      <c r="H188" s="34"/>
      <c r="I188" s="9">
        <f>SUM(I190:I193)</f>
        <v>3601.8122599999997</v>
      </c>
      <c r="J188" s="61">
        <f>IF(AND(I188&lt;&gt;0,G188&lt;&gt;0),I188/G188,0)</f>
        <v>2.363393871391076</v>
      </c>
      <c r="K188" s="66"/>
    </row>
    <row r="189" spans="1:125" s="11" customFormat="1" ht="15">
      <c r="A189" s="28"/>
      <c r="B189" s="28"/>
      <c r="C189" s="34"/>
      <c r="D189" s="10"/>
      <c r="E189" s="34"/>
      <c r="F189" s="34"/>
      <c r="G189" s="34"/>
      <c r="H189" s="34"/>
      <c r="I189" s="34"/>
      <c r="J189" s="34"/>
      <c r="K189" s="66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</row>
    <row r="190" spans="3:11" ht="30">
      <c r="C190" s="5" t="s">
        <v>110</v>
      </c>
      <c r="D190" s="18" t="s">
        <v>337</v>
      </c>
      <c r="E190" s="19">
        <v>2016</v>
      </c>
      <c r="F190" s="5">
        <v>10</v>
      </c>
      <c r="G190" s="19">
        <v>762</v>
      </c>
      <c r="H190" s="77">
        <v>9170.73</v>
      </c>
      <c r="I190" s="19">
        <v>1800.9061299999998</v>
      </c>
      <c r="J190" s="61">
        <f>IF(AND(I190&lt;&gt;0,G190&lt;&gt;0),I190/G190,0)</f>
        <v>2.363393871391076</v>
      </c>
      <c r="K190" s="71" t="s">
        <v>945</v>
      </c>
    </row>
    <row r="191" spans="3:11" ht="30">
      <c r="C191" s="5" t="s">
        <v>110</v>
      </c>
      <c r="D191" s="18" t="s">
        <v>338</v>
      </c>
      <c r="E191" s="19">
        <v>2016</v>
      </c>
      <c r="F191" s="5">
        <v>10</v>
      </c>
      <c r="G191" s="19">
        <v>762</v>
      </c>
      <c r="H191" s="77">
        <v>9170.73</v>
      </c>
      <c r="I191" s="19">
        <v>1800.9061299999998</v>
      </c>
      <c r="J191" s="61">
        <f>IF(AND(I191&lt;&gt;0,G191&lt;&gt;0),I191/G191,0)</f>
        <v>2.363393871391076</v>
      </c>
      <c r="K191" s="71" t="s">
        <v>947</v>
      </c>
    </row>
    <row r="192" spans="3:11" ht="15">
      <c r="C192" s="13"/>
      <c r="D192" s="14" t="s">
        <v>109</v>
      </c>
      <c r="E192" s="13"/>
      <c r="F192" s="13"/>
      <c r="G192" s="13"/>
      <c r="H192" s="13"/>
      <c r="I192" s="13"/>
      <c r="J192" s="15"/>
      <c r="K192" s="68"/>
    </row>
    <row r="193" spans="3:11" ht="15" hidden="1">
      <c r="C193" s="5"/>
      <c r="D193" s="18"/>
      <c r="E193" s="19"/>
      <c r="F193" s="6">
        <v>10</v>
      </c>
      <c r="G193" s="19"/>
      <c r="H193" s="77"/>
      <c r="I193" s="19"/>
      <c r="J193" s="61">
        <f>IF(AND(I193&lt;&gt;0,G193&lt;&gt;0),I193/G193,0)</f>
        <v>0</v>
      </c>
      <c r="K193" s="71"/>
    </row>
    <row r="194" spans="3:11" ht="15">
      <c r="C194" s="2" t="s">
        <v>135</v>
      </c>
      <c r="D194" s="44" t="s">
        <v>134</v>
      </c>
      <c r="E194" s="34"/>
      <c r="F194" s="6">
        <v>35</v>
      </c>
      <c r="G194" s="9">
        <f>SUM(G196:G199)</f>
        <v>0</v>
      </c>
      <c r="H194" s="34"/>
      <c r="I194" s="9">
        <f>SUM(I196:I199)</f>
        <v>0</v>
      </c>
      <c r="J194" s="61">
        <f>IF(AND(I194&lt;&gt;0,G194&lt;&gt;0),I194/G194,0)</f>
        <v>0</v>
      </c>
      <c r="K194" s="66"/>
    </row>
    <row r="195" spans="3:11" ht="15">
      <c r="C195" s="34"/>
      <c r="D195" s="10"/>
      <c r="E195" s="34"/>
      <c r="F195" s="34"/>
      <c r="G195" s="34"/>
      <c r="H195" s="34"/>
      <c r="I195" s="34"/>
      <c r="J195" s="34"/>
      <c r="K195" s="66"/>
    </row>
    <row r="196" spans="1:125" s="11" customFormat="1" ht="15">
      <c r="A196" s="28"/>
      <c r="B196" s="28"/>
      <c r="C196" s="34" t="s">
        <v>110</v>
      </c>
      <c r="D196" s="18" t="s">
        <v>107</v>
      </c>
      <c r="E196" s="19"/>
      <c r="F196" s="6">
        <v>35</v>
      </c>
      <c r="G196" s="19"/>
      <c r="H196" s="77"/>
      <c r="I196" s="19"/>
      <c r="J196" s="61">
        <f>IF(AND(I196&lt;&gt;0,G196&lt;&gt;0),I196/G196,0)</f>
        <v>0</v>
      </c>
      <c r="K196" s="71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</row>
    <row r="197" spans="1:125" s="11" customFormat="1" ht="15">
      <c r="A197" s="28"/>
      <c r="B197" s="28"/>
      <c r="C197" s="34" t="s">
        <v>110</v>
      </c>
      <c r="D197" s="18" t="s">
        <v>108</v>
      </c>
      <c r="E197" s="19"/>
      <c r="F197" s="6">
        <v>35</v>
      </c>
      <c r="G197" s="19"/>
      <c r="H197" s="77"/>
      <c r="I197" s="19"/>
      <c r="J197" s="61">
        <f>IF(AND(I197&lt;&gt;0,G197&lt;&gt;0),I197/G197,0)</f>
        <v>0</v>
      </c>
      <c r="K197" s="71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</row>
    <row r="198" spans="3:11" ht="15">
      <c r="C198" s="53"/>
      <c r="D198" s="14" t="s">
        <v>109</v>
      </c>
      <c r="E198" s="53"/>
      <c r="F198" s="53"/>
      <c r="G198" s="53"/>
      <c r="H198" s="53"/>
      <c r="I198" s="53"/>
      <c r="J198" s="15"/>
      <c r="K198" s="68"/>
    </row>
    <row r="199" spans="3:11" ht="15" hidden="1">
      <c r="C199" s="34"/>
      <c r="D199" s="18"/>
      <c r="E199" s="19"/>
      <c r="F199" s="6">
        <v>35</v>
      </c>
      <c r="G199" s="19"/>
      <c r="H199" s="77"/>
      <c r="I199" s="19"/>
      <c r="J199" s="61">
        <f>IF(AND(I199&lt;&gt;0,G199&lt;&gt;0),I199/G199,0)</f>
        <v>0</v>
      </c>
      <c r="K199" s="71"/>
    </row>
    <row r="200" spans="3:11" ht="15">
      <c r="C200" s="2" t="s">
        <v>137</v>
      </c>
      <c r="D200" s="44" t="s">
        <v>136</v>
      </c>
      <c r="E200" s="34"/>
      <c r="F200" s="6">
        <v>110</v>
      </c>
      <c r="G200" s="9">
        <f>SUM(G202:G205)</f>
        <v>0</v>
      </c>
      <c r="H200" s="34"/>
      <c r="I200" s="9">
        <f>SUM(I202:I205)</f>
        <v>0</v>
      </c>
      <c r="J200" s="61">
        <f>IF(AND(I200&lt;&gt;0,G200&lt;&gt;0),I200/G200,0)</f>
        <v>0</v>
      </c>
      <c r="K200" s="66"/>
    </row>
    <row r="201" spans="3:11" ht="15">
      <c r="C201" s="34"/>
      <c r="D201" s="10"/>
      <c r="E201" s="34"/>
      <c r="F201" s="34"/>
      <c r="G201" s="34"/>
      <c r="H201" s="34"/>
      <c r="I201" s="34"/>
      <c r="J201" s="34"/>
      <c r="K201" s="66"/>
    </row>
    <row r="202" spans="3:11" ht="15">
      <c r="C202" s="34" t="s">
        <v>110</v>
      </c>
      <c r="D202" s="18" t="s">
        <v>107</v>
      </c>
      <c r="E202" s="19"/>
      <c r="F202" s="6">
        <v>110</v>
      </c>
      <c r="G202" s="19"/>
      <c r="H202" s="77"/>
      <c r="I202" s="19"/>
      <c r="J202" s="61">
        <f>IF(AND(I202&lt;&gt;0,G202&lt;&gt;0),I202/G202,0)</f>
        <v>0</v>
      </c>
      <c r="K202" s="71"/>
    </row>
    <row r="203" spans="1:125" s="11" customFormat="1" ht="15">
      <c r="A203" s="28"/>
      <c r="B203" s="28"/>
      <c r="C203" s="34" t="s">
        <v>110</v>
      </c>
      <c r="D203" s="18" t="s">
        <v>108</v>
      </c>
      <c r="E203" s="19"/>
      <c r="F203" s="6">
        <v>110</v>
      </c>
      <c r="G203" s="19"/>
      <c r="H203" s="77"/>
      <c r="I203" s="19"/>
      <c r="J203" s="61">
        <f>IF(AND(I203&lt;&gt;0,G203&lt;&gt;0),I203/G203,0)</f>
        <v>0</v>
      </c>
      <c r="K203" s="71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</row>
    <row r="204" spans="3:11" ht="15">
      <c r="C204" s="53"/>
      <c r="D204" s="14" t="s">
        <v>109</v>
      </c>
      <c r="E204" s="53"/>
      <c r="F204" s="53"/>
      <c r="G204" s="53"/>
      <c r="H204" s="53"/>
      <c r="I204" s="53"/>
      <c r="J204" s="15"/>
      <c r="K204" s="68"/>
    </row>
    <row r="205" spans="3:11" s="11" customFormat="1" ht="15" hidden="1">
      <c r="C205" s="34"/>
      <c r="D205" s="18"/>
      <c r="E205" s="19"/>
      <c r="F205" s="6">
        <v>110</v>
      </c>
      <c r="G205" s="19"/>
      <c r="H205" s="77"/>
      <c r="I205" s="19"/>
      <c r="J205" s="61">
        <f>IF(AND(I205&lt;&gt;0,G205&lt;&gt;0),I205/G205,0)</f>
        <v>0</v>
      </c>
      <c r="K205" s="71"/>
    </row>
    <row r="206" spans="3:11" ht="15.75" thickBot="1">
      <c r="C206" s="54"/>
      <c r="D206" s="55"/>
      <c r="E206" s="56"/>
      <c r="F206" s="54"/>
      <c r="G206" s="56"/>
      <c r="H206" s="56"/>
      <c r="I206" s="56"/>
      <c r="J206" s="57"/>
      <c r="K206" s="74"/>
    </row>
    <row r="207" spans="3:11" ht="15">
      <c r="C207" s="58" t="s">
        <v>8</v>
      </c>
      <c r="D207" s="102" t="s">
        <v>9</v>
      </c>
      <c r="E207" s="103"/>
      <c r="F207" s="103"/>
      <c r="G207" s="103"/>
      <c r="H207" s="103"/>
      <c r="I207" s="103"/>
      <c r="J207" s="103"/>
      <c r="K207" s="104"/>
    </row>
    <row r="208" spans="3:11" ht="15">
      <c r="C208" s="6" t="s">
        <v>80</v>
      </c>
      <c r="D208" s="44" t="s">
        <v>130</v>
      </c>
      <c r="E208" s="6"/>
      <c r="F208" s="6">
        <v>0.4</v>
      </c>
      <c r="G208" s="9">
        <f>SUM(G209:G213)</f>
        <v>0</v>
      </c>
      <c r="H208" s="9">
        <f>SUM(H209:H213)</f>
        <v>0</v>
      </c>
      <c r="I208" s="9">
        <f>SUM(I209:I213)</f>
        <v>0</v>
      </c>
      <c r="J208" s="34"/>
      <c r="K208" s="66"/>
    </row>
    <row r="209" spans="1:125" s="11" customFormat="1" ht="15">
      <c r="A209" s="28"/>
      <c r="B209" s="28"/>
      <c r="C209" s="34"/>
      <c r="D209" s="10"/>
      <c r="E209" s="34"/>
      <c r="F209" s="34"/>
      <c r="G209" s="34"/>
      <c r="H209" s="34"/>
      <c r="I209" s="34"/>
      <c r="J209" s="34"/>
      <c r="K209" s="66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</row>
    <row r="210" spans="3:11" ht="15">
      <c r="C210" s="34" t="s">
        <v>110</v>
      </c>
      <c r="D210" s="18" t="s">
        <v>107</v>
      </c>
      <c r="E210" s="19"/>
      <c r="F210" s="34"/>
      <c r="G210" s="19"/>
      <c r="H210" s="19"/>
      <c r="I210" s="19"/>
      <c r="J210" s="16"/>
      <c r="K210" s="71"/>
    </row>
    <row r="211" spans="3:11" ht="15">
      <c r="C211" s="34" t="s">
        <v>110</v>
      </c>
      <c r="D211" s="18" t="s">
        <v>108</v>
      </c>
      <c r="E211" s="19"/>
      <c r="F211" s="34"/>
      <c r="G211" s="19"/>
      <c r="H211" s="19"/>
      <c r="I211" s="19"/>
      <c r="J211" s="16"/>
      <c r="K211" s="71"/>
    </row>
    <row r="212" spans="3:11" ht="15">
      <c r="C212" s="69"/>
      <c r="D212" s="14" t="s">
        <v>109</v>
      </c>
      <c r="E212" s="69"/>
      <c r="F212" s="69"/>
      <c r="G212" s="69"/>
      <c r="H212" s="69"/>
      <c r="I212" s="69"/>
      <c r="J212" s="15"/>
      <c r="K212" s="68"/>
    </row>
    <row r="213" spans="3:11" ht="15">
      <c r="C213" s="34"/>
      <c r="D213" s="18"/>
      <c r="E213" s="19"/>
      <c r="F213" s="6"/>
      <c r="G213" s="19"/>
      <c r="H213" s="19"/>
      <c r="I213" s="19"/>
      <c r="J213" s="34"/>
      <c r="K213" s="71"/>
    </row>
    <row r="214" spans="3:11" ht="15">
      <c r="C214" s="2" t="s">
        <v>141</v>
      </c>
      <c r="D214" s="44" t="s">
        <v>130</v>
      </c>
      <c r="E214" s="6"/>
      <c r="F214" s="6" t="s">
        <v>79</v>
      </c>
      <c r="G214" s="9">
        <f>SUM(G215:G219)</f>
        <v>0</v>
      </c>
      <c r="H214" s="9">
        <f>SUM(H215:H219)</f>
        <v>0</v>
      </c>
      <c r="I214" s="9">
        <f>SUM(I215:I219)</f>
        <v>0</v>
      </c>
      <c r="J214" s="5"/>
      <c r="K214" s="66"/>
    </row>
    <row r="215" spans="1:125" s="11" customFormat="1" ht="15">
      <c r="A215" s="28"/>
      <c r="B215" s="28"/>
      <c r="C215" s="5"/>
      <c r="D215" s="10"/>
      <c r="E215" s="5"/>
      <c r="F215" s="5"/>
      <c r="G215" s="5"/>
      <c r="H215" s="5"/>
      <c r="I215" s="5"/>
      <c r="J215" s="5"/>
      <c r="K215" s="66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T215" s="28"/>
      <c r="DU215" s="28"/>
    </row>
    <row r="216" spans="3:11" ht="15">
      <c r="C216" s="5" t="s">
        <v>110</v>
      </c>
      <c r="D216" s="18" t="s">
        <v>107</v>
      </c>
      <c r="E216" s="19"/>
      <c r="F216" s="5"/>
      <c r="G216" s="19"/>
      <c r="H216" s="19"/>
      <c r="I216" s="19"/>
      <c r="J216" s="16"/>
      <c r="K216" s="71"/>
    </row>
    <row r="217" spans="3:11" ht="15">
      <c r="C217" s="5" t="s">
        <v>110</v>
      </c>
      <c r="D217" s="18" t="s">
        <v>108</v>
      </c>
      <c r="E217" s="19"/>
      <c r="F217" s="5"/>
      <c r="G217" s="19"/>
      <c r="H217" s="19"/>
      <c r="I217" s="19"/>
      <c r="J217" s="16"/>
      <c r="K217" s="71"/>
    </row>
    <row r="218" spans="3:11" ht="15">
      <c r="C218" s="13"/>
      <c r="D218" s="14" t="s">
        <v>109</v>
      </c>
      <c r="E218" s="13"/>
      <c r="F218" s="13"/>
      <c r="G218" s="13"/>
      <c r="H218" s="13"/>
      <c r="I218" s="13"/>
      <c r="J218" s="15"/>
      <c r="K218" s="68"/>
    </row>
    <row r="219" spans="3:11" ht="15">
      <c r="C219" s="5"/>
      <c r="D219" s="18"/>
      <c r="E219" s="19"/>
      <c r="F219" s="6"/>
      <c r="G219" s="19"/>
      <c r="H219" s="19"/>
      <c r="I219" s="19"/>
      <c r="J219" s="5"/>
      <c r="K219" s="71"/>
    </row>
    <row r="220" spans="3:11" ht="15" customHeight="1">
      <c r="C220" s="59" t="s">
        <v>10</v>
      </c>
      <c r="D220" s="85" t="s">
        <v>11</v>
      </c>
      <c r="E220" s="86"/>
      <c r="F220" s="86"/>
      <c r="G220" s="86"/>
      <c r="H220" s="86"/>
      <c r="I220" s="86"/>
      <c r="J220" s="86"/>
      <c r="K220" s="87"/>
    </row>
    <row r="221" spans="1:125" s="11" customFormat="1" ht="15">
      <c r="A221" s="28"/>
      <c r="B221" s="28"/>
      <c r="C221" s="6" t="s">
        <v>81</v>
      </c>
      <c r="D221" s="8" t="s">
        <v>82</v>
      </c>
      <c r="E221" s="6"/>
      <c r="F221" s="6"/>
      <c r="G221" s="5"/>
      <c r="H221" s="9">
        <f>SUM(H222:H231)</f>
        <v>1498.89</v>
      </c>
      <c r="I221" s="9">
        <f>SUM(I222:I231)</f>
        <v>6604.3087399999995</v>
      </c>
      <c r="J221" s="5"/>
      <c r="K221" s="66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</row>
    <row r="222" spans="3:11" ht="15">
      <c r="C222" s="5"/>
      <c r="D222" s="10"/>
      <c r="E222" s="5"/>
      <c r="F222" s="5"/>
      <c r="G222" s="5"/>
      <c r="H222" s="5"/>
      <c r="I222" s="5"/>
      <c r="J222" s="5"/>
      <c r="K222" s="66"/>
    </row>
    <row r="223" spans="3:11" ht="15">
      <c r="C223" s="5" t="s">
        <v>110</v>
      </c>
      <c r="D223" s="18" t="s">
        <v>339</v>
      </c>
      <c r="E223" s="19">
        <v>2017</v>
      </c>
      <c r="F223" s="5"/>
      <c r="G223" s="5"/>
      <c r="H223" s="19">
        <v>245</v>
      </c>
      <c r="I223" s="19">
        <v>1051.23247</v>
      </c>
      <c r="J223" s="5"/>
      <c r="K223" s="71" t="s">
        <v>346</v>
      </c>
    </row>
    <row r="224" spans="3:11" ht="15">
      <c r="C224" s="5" t="s">
        <v>110</v>
      </c>
      <c r="D224" s="18" t="s">
        <v>340</v>
      </c>
      <c r="E224" s="19">
        <v>2017</v>
      </c>
      <c r="F224" s="5"/>
      <c r="G224" s="5"/>
      <c r="H224" s="19">
        <v>245</v>
      </c>
      <c r="I224" s="19">
        <v>921.7619</v>
      </c>
      <c r="J224" s="5"/>
      <c r="K224" s="71" t="s">
        <v>347</v>
      </c>
    </row>
    <row r="225" spans="3:11" ht="15">
      <c r="C225" s="34" t="s">
        <v>110</v>
      </c>
      <c r="D225" s="18" t="s">
        <v>341</v>
      </c>
      <c r="E225" s="19">
        <v>2017</v>
      </c>
      <c r="F225" s="6"/>
      <c r="G225" s="34"/>
      <c r="H225" s="19">
        <v>245</v>
      </c>
      <c r="I225" s="19">
        <v>595.90369</v>
      </c>
      <c r="J225" s="34"/>
      <c r="K225" s="71" t="s">
        <v>348</v>
      </c>
    </row>
    <row r="226" spans="3:11" ht="15">
      <c r="C226" s="34" t="s">
        <v>110</v>
      </c>
      <c r="D226" s="18" t="s">
        <v>342</v>
      </c>
      <c r="E226" s="19">
        <v>2018</v>
      </c>
      <c r="F226" s="6"/>
      <c r="G226" s="34"/>
      <c r="H226" s="19">
        <v>232.5</v>
      </c>
      <c r="I226" s="19">
        <v>1145.69531</v>
      </c>
      <c r="J226" s="34"/>
      <c r="K226" s="71" t="s">
        <v>349</v>
      </c>
    </row>
    <row r="227" spans="3:11" ht="30">
      <c r="C227" s="34" t="s">
        <v>110</v>
      </c>
      <c r="D227" s="18" t="s">
        <v>343</v>
      </c>
      <c r="E227" s="19">
        <v>2018</v>
      </c>
      <c r="F227" s="6"/>
      <c r="G227" s="34"/>
      <c r="H227" s="19">
        <v>232.5</v>
      </c>
      <c r="I227" s="19">
        <v>780.57605</v>
      </c>
      <c r="J227" s="34"/>
      <c r="K227" s="71" t="s">
        <v>350</v>
      </c>
    </row>
    <row r="228" spans="3:11" ht="15">
      <c r="C228" s="34" t="s">
        <v>110</v>
      </c>
      <c r="D228" s="18" t="s">
        <v>344</v>
      </c>
      <c r="E228" s="19">
        <v>2018</v>
      </c>
      <c r="F228" s="6"/>
      <c r="G228" s="34"/>
      <c r="H228" s="19">
        <v>58.89</v>
      </c>
      <c r="I228" s="19">
        <v>606.94054</v>
      </c>
      <c r="J228" s="34"/>
      <c r="K228" s="71" t="s">
        <v>351</v>
      </c>
    </row>
    <row r="229" spans="3:11" ht="15">
      <c r="C229" s="34" t="s">
        <v>110</v>
      </c>
      <c r="D229" s="18" t="s">
        <v>345</v>
      </c>
      <c r="E229" s="19">
        <v>2018</v>
      </c>
      <c r="F229" s="6"/>
      <c r="G229" s="34"/>
      <c r="H229" s="19">
        <v>240</v>
      </c>
      <c r="I229" s="19">
        <v>1502.19878</v>
      </c>
      <c r="J229" s="34"/>
      <c r="K229" s="71" t="s">
        <v>352</v>
      </c>
    </row>
    <row r="230" spans="3:11" ht="15">
      <c r="C230" s="13"/>
      <c r="D230" s="14" t="s">
        <v>109</v>
      </c>
      <c r="E230" s="13"/>
      <c r="F230" s="13"/>
      <c r="G230" s="13"/>
      <c r="H230" s="13"/>
      <c r="I230" s="13"/>
      <c r="J230" s="15"/>
      <c r="K230" s="68"/>
    </row>
    <row r="231" spans="3:11" ht="15">
      <c r="C231" s="5"/>
      <c r="D231" s="18"/>
      <c r="E231" s="19"/>
      <c r="F231" s="6"/>
      <c r="G231" s="5"/>
      <c r="H231" s="19"/>
      <c r="I231" s="19"/>
      <c r="J231" s="5"/>
      <c r="K231" s="71"/>
    </row>
    <row r="232" spans="1:125" s="11" customFormat="1" ht="15">
      <c r="A232" s="28"/>
      <c r="B232" s="28"/>
      <c r="C232" s="6" t="s">
        <v>96</v>
      </c>
      <c r="D232" s="8" t="s">
        <v>83</v>
      </c>
      <c r="E232" s="6"/>
      <c r="F232" s="6"/>
      <c r="G232" s="5"/>
      <c r="H232" s="9">
        <f>SUM(H233:H237)</f>
        <v>232.5</v>
      </c>
      <c r="I232" s="9">
        <f>SUM(I233:I237)</f>
        <v>8585.26783</v>
      </c>
      <c r="J232" s="5"/>
      <c r="K232" s="66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  <c r="DC232" s="28"/>
      <c r="DD232" s="28"/>
      <c r="DE232" s="28"/>
      <c r="DF232" s="28"/>
      <c r="DG232" s="28"/>
      <c r="DH232" s="28"/>
      <c r="DI232" s="28"/>
      <c r="DJ232" s="28"/>
      <c r="DK232" s="28"/>
      <c r="DL232" s="28"/>
      <c r="DM232" s="28"/>
      <c r="DN232" s="28"/>
      <c r="DO232" s="28"/>
      <c r="DP232" s="28"/>
      <c r="DQ232" s="28"/>
      <c r="DR232" s="28"/>
      <c r="DS232" s="28"/>
      <c r="DT232" s="28"/>
      <c r="DU232" s="28"/>
    </row>
    <row r="233" spans="3:11" ht="15">
      <c r="C233" s="5"/>
      <c r="D233" s="10"/>
      <c r="E233" s="5"/>
      <c r="F233" s="5"/>
      <c r="G233" s="5"/>
      <c r="H233" s="5"/>
      <c r="I233" s="5"/>
      <c r="J233" s="5"/>
      <c r="K233" s="66"/>
    </row>
    <row r="234" spans="3:11" ht="30">
      <c r="C234" s="5" t="s">
        <v>110</v>
      </c>
      <c r="D234" s="18" t="s">
        <v>353</v>
      </c>
      <c r="E234" s="19">
        <v>2016</v>
      </c>
      <c r="F234" s="5"/>
      <c r="G234" s="5"/>
      <c r="H234" s="19">
        <v>232.5</v>
      </c>
      <c r="I234" s="19">
        <v>8585.26783</v>
      </c>
      <c r="J234" s="5"/>
      <c r="K234" s="71" t="s">
        <v>354</v>
      </c>
    </row>
    <row r="235" spans="3:11" ht="15">
      <c r="C235" s="5" t="s">
        <v>110</v>
      </c>
      <c r="D235" s="18"/>
      <c r="E235" s="19"/>
      <c r="F235" s="5"/>
      <c r="G235" s="5"/>
      <c r="H235" s="19"/>
      <c r="I235" s="19"/>
      <c r="J235" s="5"/>
      <c r="K235" s="71"/>
    </row>
    <row r="236" spans="3:11" ht="15">
      <c r="C236" s="13"/>
      <c r="D236" s="14" t="s">
        <v>109</v>
      </c>
      <c r="E236" s="13"/>
      <c r="F236" s="13"/>
      <c r="G236" s="13"/>
      <c r="H236" s="13"/>
      <c r="I236" s="13"/>
      <c r="J236" s="15"/>
      <c r="K236" s="68"/>
    </row>
    <row r="237" spans="3:11" ht="15">
      <c r="C237" s="5"/>
      <c r="D237" s="18"/>
      <c r="E237" s="19"/>
      <c r="F237" s="6"/>
      <c r="G237" s="5"/>
      <c r="H237" s="19"/>
      <c r="I237" s="19"/>
      <c r="J237" s="5"/>
      <c r="K237" s="71"/>
    </row>
    <row r="238" spans="1:125" s="11" customFormat="1" ht="15">
      <c r="A238" s="28"/>
      <c r="B238" s="28"/>
      <c r="C238" s="6" t="s">
        <v>97</v>
      </c>
      <c r="D238" s="8" t="s">
        <v>84</v>
      </c>
      <c r="E238" s="6"/>
      <c r="F238" s="6"/>
      <c r="G238" s="5"/>
      <c r="H238" s="9">
        <f>SUM(H239:H249)</f>
        <v>2988</v>
      </c>
      <c r="I238" s="9">
        <f>SUM(I239:I249)</f>
        <v>10498.07298</v>
      </c>
      <c r="J238" s="5"/>
      <c r="K238" s="66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</row>
    <row r="239" spans="3:11" ht="15">
      <c r="C239" s="5"/>
      <c r="D239" s="10"/>
      <c r="E239" s="5"/>
      <c r="F239" s="5"/>
      <c r="G239" s="5"/>
      <c r="H239" s="5"/>
      <c r="I239" s="5"/>
      <c r="J239" s="5"/>
      <c r="K239" s="66"/>
    </row>
    <row r="240" spans="3:11" ht="15">
      <c r="C240" s="5" t="s">
        <v>110</v>
      </c>
      <c r="D240" s="18" t="s">
        <v>355</v>
      </c>
      <c r="E240" s="19">
        <v>2017</v>
      </c>
      <c r="F240" s="5"/>
      <c r="G240" s="5"/>
      <c r="H240" s="19">
        <v>372</v>
      </c>
      <c r="I240" s="19">
        <v>651.2076</v>
      </c>
      <c r="J240" s="5"/>
      <c r="K240" s="71" t="s">
        <v>363</v>
      </c>
    </row>
    <row r="241" spans="3:11" ht="15">
      <c r="C241" s="5" t="s">
        <v>110</v>
      </c>
      <c r="D241" s="18" t="s">
        <v>356</v>
      </c>
      <c r="E241" s="19">
        <v>2017</v>
      </c>
      <c r="F241" s="5"/>
      <c r="G241" s="5"/>
      <c r="H241" s="19">
        <v>372</v>
      </c>
      <c r="I241" s="19">
        <v>1106.70061</v>
      </c>
      <c r="J241" s="5"/>
      <c r="K241" s="71" t="s">
        <v>364</v>
      </c>
    </row>
    <row r="242" spans="3:11" ht="15">
      <c r="C242" s="34" t="s">
        <v>110</v>
      </c>
      <c r="D242" s="18" t="s">
        <v>357</v>
      </c>
      <c r="E242" s="19">
        <v>2017</v>
      </c>
      <c r="F242" s="6"/>
      <c r="G242" s="34"/>
      <c r="H242" s="19">
        <v>372</v>
      </c>
      <c r="I242" s="19">
        <v>937.3709699999999</v>
      </c>
      <c r="J242" s="34"/>
      <c r="K242" s="71" t="s">
        <v>365</v>
      </c>
    </row>
    <row r="243" spans="3:11" ht="15">
      <c r="C243" s="34" t="s">
        <v>110</v>
      </c>
      <c r="D243" s="18" t="s">
        <v>358</v>
      </c>
      <c r="E243" s="19">
        <v>2017</v>
      </c>
      <c r="F243" s="6"/>
      <c r="G243" s="34"/>
      <c r="H243" s="19">
        <v>372</v>
      </c>
      <c r="I243" s="19">
        <v>699.21132</v>
      </c>
      <c r="J243" s="34"/>
      <c r="K243" s="71" t="s">
        <v>366</v>
      </c>
    </row>
    <row r="244" spans="3:11" ht="15">
      <c r="C244" s="34" t="s">
        <v>110</v>
      </c>
      <c r="D244" s="18" t="s">
        <v>359</v>
      </c>
      <c r="E244" s="19">
        <v>2018</v>
      </c>
      <c r="F244" s="6"/>
      <c r="G244" s="34"/>
      <c r="H244" s="19">
        <v>372</v>
      </c>
      <c r="I244" s="19">
        <v>948.50661</v>
      </c>
      <c r="J244" s="34"/>
      <c r="K244" s="71" t="s">
        <v>367</v>
      </c>
    </row>
    <row r="245" spans="3:11" ht="15">
      <c r="C245" s="34" t="s">
        <v>110</v>
      </c>
      <c r="D245" s="18" t="s">
        <v>360</v>
      </c>
      <c r="E245" s="19">
        <v>2018</v>
      </c>
      <c r="F245" s="6"/>
      <c r="G245" s="34"/>
      <c r="H245" s="19">
        <v>372</v>
      </c>
      <c r="I245" s="19">
        <v>1236.57674</v>
      </c>
      <c r="J245" s="34"/>
      <c r="K245" s="71" t="s">
        <v>368</v>
      </c>
    </row>
    <row r="246" spans="3:11" ht="15">
      <c r="C246" s="34" t="s">
        <v>110</v>
      </c>
      <c r="D246" s="18" t="s">
        <v>361</v>
      </c>
      <c r="E246" s="19">
        <v>2018</v>
      </c>
      <c r="F246" s="6"/>
      <c r="G246" s="34"/>
      <c r="H246" s="19">
        <v>372</v>
      </c>
      <c r="I246" s="19">
        <v>1212.5423400000002</v>
      </c>
      <c r="J246" s="34"/>
      <c r="K246" s="71" t="s">
        <v>369</v>
      </c>
    </row>
    <row r="247" spans="3:11" ht="30">
      <c r="C247" s="34" t="s">
        <v>110</v>
      </c>
      <c r="D247" s="18" t="s">
        <v>362</v>
      </c>
      <c r="E247" s="19">
        <v>2018</v>
      </c>
      <c r="F247" s="6"/>
      <c r="G247" s="34"/>
      <c r="H247" s="19">
        <v>384</v>
      </c>
      <c r="I247" s="19">
        <v>3705.95679</v>
      </c>
      <c r="J247" s="34"/>
      <c r="K247" s="71" t="s">
        <v>370</v>
      </c>
    </row>
    <row r="248" spans="3:11" ht="15">
      <c r="C248" s="13"/>
      <c r="D248" s="14" t="s">
        <v>109</v>
      </c>
      <c r="E248" s="13"/>
      <c r="F248" s="13"/>
      <c r="G248" s="13"/>
      <c r="H248" s="13"/>
      <c r="I248" s="13"/>
      <c r="J248" s="15"/>
      <c r="K248" s="68"/>
    </row>
    <row r="249" spans="3:11" ht="15">
      <c r="C249" s="5"/>
      <c r="D249" s="18"/>
      <c r="E249" s="19"/>
      <c r="F249" s="6"/>
      <c r="G249" s="5"/>
      <c r="H249" s="19"/>
      <c r="I249" s="19"/>
      <c r="J249" s="5"/>
      <c r="K249" s="71"/>
    </row>
    <row r="250" spans="1:125" s="11" customFormat="1" ht="15">
      <c r="A250" s="28"/>
      <c r="B250" s="28"/>
      <c r="C250" s="6" t="s">
        <v>98</v>
      </c>
      <c r="D250" s="8" t="s">
        <v>85</v>
      </c>
      <c r="E250" s="6"/>
      <c r="F250" s="6"/>
      <c r="G250" s="5"/>
      <c r="H250" s="9">
        <f>SUM(H251:H256)</f>
        <v>1757.9</v>
      </c>
      <c r="I250" s="9">
        <f>SUM(I251:I256)</f>
        <v>7740.95405</v>
      </c>
      <c r="J250" s="5"/>
      <c r="K250" s="66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</row>
    <row r="251" spans="3:11" ht="15">
      <c r="C251" s="5"/>
      <c r="D251" s="10"/>
      <c r="E251" s="5"/>
      <c r="F251" s="5"/>
      <c r="G251" s="5"/>
      <c r="H251" s="5"/>
      <c r="I251" s="5"/>
      <c r="J251" s="5"/>
      <c r="K251" s="66"/>
    </row>
    <row r="252" spans="3:11" ht="15">
      <c r="C252" s="5" t="s">
        <v>110</v>
      </c>
      <c r="D252" s="18" t="s">
        <v>371</v>
      </c>
      <c r="E252" s="19">
        <v>2016</v>
      </c>
      <c r="F252" s="5"/>
      <c r="G252" s="5"/>
      <c r="H252" s="19">
        <v>585.9</v>
      </c>
      <c r="I252" s="19">
        <v>2761.26593</v>
      </c>
      <c r="J252" s="5"/>
      <c r="K252" s="71" t="s">
        <v>374</v>
      </c>
    </row>
    <row r="253" spans="3:11" ht="30">
      <c r="C253" s="5" t="s">
        <v>110</v>
      </c>
      <c r="D253" s="18" t="s">
        <v>372</v>
      </c>
      <c r="E253" s="19">
        <v>2018</v>
      </c>
      <c r="F253" s="5"/>
      <c r="G253" s="5"/>
      <c r="H253" s="19">
        <v>586</v>
      </c>
      <c r="I253" s="19">
        <v>3933.5233599999997</v>
      </c>
      <c r="J253" s="5"/>
      <c r="K253" s="71" t="s">
        <v>375</v>
      </c>
    </row>
    <row r="254" spans="3:11" ht="15">
      <c r="C254" s="34" t="s">
        <v>110</v>
      </c>
      <c r="D254" s="18" t="s">
        <v>373</v>
      </c>
      <c r="E254" s="19">
        <v>2018</v>
      </c>
      <c r="F254" s="6"/>
      <c r="G254" s="34"/>
      <c r="H254" s="19">
        <v>586</v>
      </c>
      <c r="I254" s="19">
        <v>1046.1647600000001</v>
      </c>
      <c r="J254" s="34"/>
      <c r="K254" s="71" t="s">
        <v>376</v>
      </c>
    </row>
    <row r="255" spans="3:11" ht="15">
      <c r="C255" s="13"/>
      <c r="D255" s="14" t="s">
        <v>109</v>
      </c>
      <c r="E255" s="13"/>
      <c r="F255" s="13"/>
      <c r="G255" s="13"/>
      <c r="H255" s="13"/>
      <c r="I255" s="13"/>
      <c r="J255" s="15"/>
      <c r="K255" s="68"/>
    </row>
    <row r="256" spans="3:11" ht="15">
      <c r="C256" s="5"/>
      <c r="D256" s="18"/>
      <c r="E256" s="19"/>
      <c r="F256" s="6"/>
      <c r="G256" s="5"/>
      <c r="H256" s="19"/>
      <c r="I256" s="19"/>
      <c r="J256" s="5"/>
      <c r="K256" s="71"/>
    </row>
    <row r="257" spans="1:125" s="11" customFormat="1" ht="15">
      <c r="A257" s="28"/>
      <c r="B257" s="28"/>
      <c r="C257" s="6" t="s">
        <v>99</v>
      </c>
      <c r="D257" s="8" t="s">
        <v>86</v>
      </c>
      <c r="E257" s="6"/>
      <c r="F257" s="6"/>
      <c r="G257" s="5"/>
      <c r="H257" s="9">
        <f>SUM(H258:H262)</f>
        <v>752</v>
      </c>
      <c r="I257" s="9">
        <f>SUM(I258:I262)</f>
        <v>7056.87888</v>
      </c>
      <c r="J257" s="5"/>
      <c r="K257" s="66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  <c r="DT257" s="28"/>
      <c r="DU257" s="28"/>
    </row>
    <row r="258" spans="3:11" ht="15">
      <c r="C258" s="5"/>
      <c r="D258" s="10"/>
      <c r="E258" s="5"/>
      <c r="F258" s="5"/>
      <c r="G258" s="5"/>
      <c r="H258" s="5"/>
      <c r="I258" s="5"/>
      <c r="J258" s="5"/>
      <c r="K258" s="66"/>
    </row>
    <row r="259" spans="3:11" ht="30">
      <c r="C259" s="5" t="s">
        <v>110</v>
      </c>
      <c r="D259" s="18" t="s">
        <v>377</v>
      </c>
      <c r="E259" s="19">
        <v>2018</v>
      </c>
      <c r="F259" s="5"/>
      <c r="G259" s="5"/>
      <c r="H259" s="19">
        <v>752</v>
      </c>
      <c r="I259" s="19">
        <v>7056.87888</v>
      </c>
      <c r="J259" s="5"/>
      <c r="K259" s="71" t="s">
        <v>378</v>
      </c>
    </row>
    <row r="260" spans="3:11" ht="15">
      <c r="C260" s="5" t="s">
        <v>110</v>
      </c>
      <c r="D260" s="18"/>
      <c r="E260" s="19"/>
      <c r="F260" s="5"/>
      <c r="G260" s="5"/>
      <c r="H260" s="19"/>
      <c r="I260" s="19"/>
      <c r="J260" s="5"/>
      <c r="K260" s="71"/>
    </row>
    <row r="261" spans="3:11" ht="15">
      <c r="C261" s="13"/>
      <c r="D261" s="14" t="s">
        <v>109</v>
      </c>
      <c r="E261" s="13"/>
      <c r="F261" s="13"/>
      <c r="G261" s="13"/>
      <c r="H261" s="13"/>
      <c r="I261" s="13"/>
      <c r="J261" s="15"/>
      <c r="K261" s="68"/>
    </row>
    <row r="262" spans="3:11" ht="15">
      <c r="C262" s="5"/>
      <c r="D262" s="18"/>
      <c r="E262" s="19"/>
      <c r="F262" s="6"/>
      <c r="G262" s="5"/>
      <c r="H262" s="19"/>
      <c r="I262" s="19"/>
      <c r="J262" s="5"/>
      <c r="K262" s="71"/>
    </row>
    <row r="263" spans="1:125" s="11" customFormat="1" ht="15">
      <c r="A263" s="28"/>
      <c r="B263" s="28"/>
      <c r="C263" s="6" t="s">
        <v>100</v>
      </c>
      <c r="D263" s="8" t="s">
        <v>87</v>
      </c>
      <c r="E263" s="6"/>
      <c r="F263" s="6"/>
      <c r="G263" s="5"/>
      <c r="H263" s="9">
        <f>SUM(H264:H268)</f>
        <v>1197</v>
      </c>
      <c r="I263" s="9">
        <f>SUM(I264:I268)</f>
        <v>8739.40832</v>
      </c>
      <c r="J263" s="5"/>
      <c r="K263" s="66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  <c r="DT263" s="28"/>
      <c r="DU263" s="28"/>
    </row>
    <row r="264" spans="3:11" ht="15">
      <c r="C264" s="5"/>
      <c r="D264" s="10"/>
      <c r="E264" s="5"/>
      <c r="F264" s="5"/>
      <c r="G264" s="5"/>
      <c r="H264" s="5"/>
      <c r="I264" s="5"/>
      <c r="J264" s="5"/>
      <c r="K264" s="66"/>
    </row>
    <row r="265" spans="3:11" ht="30">
      <c r="C265" s="5" t="s">
        <v>110</v>
      </c>
      <c r="D265" s="18" t="s">
        <v>379</v>
      </c>
      <c r="E265" s="19">
        <v>2017</v>
      </c>
      <c r="F265" s="5"/>
      <c r="G265" s="5"/>
      <c r="H265" s="19">
        <v>1197</v>
      </c>
      <c r="I265" s="19">
        <v>8739.40832</v>
      </c>
      <c r="J265" s="5"/>
      <c r="K265" s="71" t="s">
        <v>380</v>
      </c>
    </row>
    <row r="266" spans="3:11" ht="15">
      <c r="C266" s="5" t="s">
        <v>110</v>
      </c>
      <c r="D266" s="18"/>
      <c r="E266" s="19"/>
      <c r="F266" s="5"/>
      <c r="G266" s="5"/>
      <c r="H266" s="19"/>
      <c r="I266" s="19"/>
      <c r="J266" s="5"/>
      <c r="K266" s="71"/>
    </row>
    <row r="267" spans="3:11" ht="15">
      <c r="C267" s="13"/>
      <c r="D267" s="14" t="s">
        <v>109</v>
      </c>
      <c r="E267" s="13"/>
      <c r="F267" s="13"/>
      <c r="G267" s="13"/>
      <c r="H267" s="13"/>
      <c r="I267" s="13"/>
      <c r="J267" s="15"/>
      <c r="K267" s="68"/>
    </row>
    <row r="268" spans="3:11" ht="15">
      <c r="C268" s="5"/>
      <c r="D268" s="18"/>
      <c r="E268" s="19"/>
      <c r="F268" s="6"/>
      <c r="G268" s="5"/>
      <c r="H268" s="19"/>
      <c r="I268" s="19"/>
      <c r="J268" s="5"/>
      <c r="K268" s="71"/>
    </row>
    <row r="269" spans="1:125" s="11" customFormat="1" ht="15">
      <c r="A269" s="28"/>
      <c r="B269" s="28"/>
      <c r="C269" s="6" t="s">
        <v>101</v>
      </c>
      <c r="D269" s="8" t="s">
        <v>88</v>
      </c>
      <c r="E269" s="6"/>
      <c r="F269" s="6"/>
      <c r="G269" s="5"/>
      <c r="H269" s="9">
        <f>SUM(H270:H274)</f>
        <v>1860</v>
      </c>
      <c r="I269" s="9">
        <f>SUM(I270:I274)</f>
        <v>9498.97645</v>
      </c>
      <c r="J269" s="5"/>
      <c r="K269" s="66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8"/>
      <c r="DT269" s="28"/>
      <c r="DU269" s="28"/>
    </row>
    <row r="270" spans="3:11" ht="15">
      <c r="C270" s="5"/>
      <c r="D270" s="10"/>
      <c r="E270" s="5"/>
      <c r="F270" s="5"/>
      <c r="G270" s="5"/>
      <c r="H270" s="5"/>
      <c r="I270" s="5"/>
      <c r="J270" s="5"/>
      <c r="K270" s="66"/>
    </row>
    <row r="271" spans="3:11" ht="30">
      <c r="C271" s="5" t="s">
        <v>110</v>
      </c>
      <c r="D271" s="18" t="s">
        <v>381</v>
      </c>
      <c r="E271" s="19">
        <v>2017</v>
      </c>
      <c r="F271" s="5"/>
      <c r="G271" s="5"/>
      <c r="H271" s="19">
        <v>1860</v>
      </c>
      <c r="I271" s="19">
        <v>9498.97645</v>
      </c>
      <c r="J271" s="5"/>
      <c r="K271" s="71" t="s">
        <v>382</v>
      </c>
    </row>
    <row r="272" spans="3:11" ht="15">
      <c r="C272" s="5" t="s">
        <v>110</v>
      </c>
      <c r="D272" s="18"/>
      <c r="E272" s="19"/>
      <c r="F272" s="5"/>
      <c r="G272" s="5"/>
      <c r="H272" s="19"/>
      <c r="I272" s="19"/>
      <c r="J272" s="5"/>
      <c r="K272" s="71"/>
    </row>
    <row r="273" spans="3:11" ht="15">
      <c r="C273" s="13"/>
      <c r="D273" s="14" t="s">
        <v>109</v>
      </c>
      <c r="E273" s="13"/>
      <c r="F273" s="13"/>
      <c r="G273" s="13"/>
      <c r="H273" s="13"/>
      <c r="I273" s="13"/>
      <c r="J273" s="15"/>
      <c r="K273" s="68"/>
    </row>
    <row r="274" spans="3:11" ht="15">
      <c r="C274" s="5"/>
      <c r="D274" s="18"/>
      <c r="E274" s="19"/>
      <c r="F274" s="6"/>
      <c r="G274" s="5"/>
      <c r="H274" s="19"/>
      <c r="I274" s="19"/>
      <c r="J274" s="5"/>
      <c r="K274" s="71"/>
    </row>
    <row r="275" spans="3:11" ht="15">
      <c r="C275" s="6" t="s">
        <v>102</v>
      </c>
      <c r="D275" s="8" t="s">
        <v>89</v>
      </c>
      <c r="E275" s="6"/>
      <c r="F275" s="6"/>
      <c r="G275" s="5"/>
      <c r="H275" s="9">
        <f>SUM(H276:H280)</f>
        <v>1162.5</v>
      </c>
      <c r="I275" s="9">
        <f>SUM(I276:I280)</f>
        <v>10538.290949999999</v>
      </c>
      <c r="J275" s="5"/>
      <c r="K275" s="66"/>
    </row>
    <row r="276" spans="1:125" s="11" customFormat="1" ht="15">
      <c r="A276" s="28"/>
      <c r="B276" s="28"/>
      <c r="C276" s="5"/>
      <c r="D276" s="10"/>
      <c r="E276" s="5"/>
      <c r="F276" s="5"/>
      <c r="G276" s="5"/>
      <c r="H276" s="5"/>
      <c r="I276" s="5"/>
      <c r="J276" s="5"/>
      <c r="K276" s="66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  <c r="DT276" s="28"/>
      <c r="DU276" s="28"/>
    </row>
    <row r="277" spans="3:11" ht="15">
      <c r="C277" s="5" t="s">
        <v>110</v>
      </c>
      <c r="D277" s="18" t="s">
        <v>383</v>
      </c>
      <c r="E277" s="19">
        <v>2016</v>
      </c>
      <c r="F277" s="5"/>
      <c r="G277" s="5"/>
      <c r="H277" s="19">
        <v>1162.5</v>
      </c>
      <c r="I277" s="19">
        <v>10538.290949999999</v>
      </c>
      <c r="J277" s="5"/>
      <c r="K277" s="71" t="s">
        <v>386</v>
      </c>
    </row>
    <row r="278" spans="3:11" ht="15">
      <c r="C278" s="5" t="s">
        <v>110</v>
      </c>
      <c r="D278" s="18"/>
      <c r="E278" s="19"/>
      <c r="F278" s="5"/>
      <c r="G278" s="5"/>
      <c r="H278" s="19"/>
      <c r="I278" s="19"/>
      <c r="J278" s="5"/>
      <c r="K278" s="71"/>
    </row>
    <row r="279" spans="3:11" ht="15">
      <c r="C279" s="13"/>
      <c r="D279" s="14" t="s">
        <v>109</v>
      </c>
      <c r="E279" s="13"/>
      <c r="F279" s="13"/>
      <c r="G279" s="13"/>
      <c r="H279" s="13"/>
      <c r="I279" s="13"/>
      <c r="J279" s="15"/>
      <c r="K279" s="68"/>
    </row>
    <row r="280" spans="3:11" ht="15">
      <c r="C280" s="5"/>
      <c r="D280" s="18"/>
      <c r="E280" s="19"/>
      <c r="F280" s="6"/>
      <c r="G280" s="5"/>
      <c r="H280" s="19"/>
      <c r="I280" s="19"/>
      <c r="J280" s="5"/>
      <c r="K280" s="71"/>
    </row>
    <row r="281" spans="3:11" ht="15">
      <c r="C281" s="6" t="s">
        <v>103</v>
      </c>
      <c r="D281" s="8" t="s">
        <v>90</v>
      </c>
      <c r="E281" s="6"/>
      <c r="F281" s="6"/>
      <c r="G281" s="5"/>
      <c r="H281" s="9">
        <f>SUM(H282:H286)</f>
        <v>0</v>
      </c>
      <c r="I281" s="9">
        <f>SUM(I282:I286)</f>
        <v>0</v>
      </c>
      <c r="J281" s="5"/>
      <c r="K281" s="66"/>
    </row>
    <row r="282" spans="1:125" s="11" customFormat="1" ht="15">
      <c r="A282" s="28"/>
      <c r="B282" s="28"/>
      <c r="C282" s="5"/>
      <c r="D282" s="10"/>
      <c r="E282" s="5"/>
      <c r="F282" s="5"/>
      <c r="G282" s="5"/>
      <c r="H282" s="5"/>
      <c r="I282" s="5"/>
      <c r="J282" s="5"/>
      <c r="K282" s="66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  <c r="DT282" s="28"/>
      <c r="DU282" s="28"/>
    </row>
    <row r="283" spans="3:11" ht="15">
      <c r="C283" s="5" t="s">
        <v>110</v>
      </c>
      <c r="D283" s="18" t="s">
        <v>107</v>
      </c>
      <c r="E283" s="19"/>
      <c r="F283" s="5"/>
      <c r="G283" s="5"/>
      <c r="H283" s="19"/>
      <c r="I283" s="19"/>
      <c r="J283" s="5"/>
      <c r="K283" s="71"/>
    </row>
    <row r="284" spans="3:11" ht="15">
      <c r="C284" s="5" t="s">
        <v>110</v>
      </c>
      <c r="D284" s="18" t="s">
        <v>108</v>
      </c>
      <c r="E284" s="19"/>
      <c r="F284" s="5"/>
      <c r="G284" s="5"/>
      <c r="H284" s="19"/>
      <c r="I284" s="19"/>
      <c r="J284" s="5"/>
      <c r="K284" s="71"/>
    </row>
    <row r="285" spans="3:11" ht="15">
      <c r="C285" s="13"/>
      <c r="D285" s="14" t="s">
        <v>109</v>
      </c>
      <c r="E285" s="13"/>
      <c r="F285" s="13"/>
      <c r="G285" s="13"/>
      <c r="H285" s="13"/>
      <c r="I285" s="13"/>
      <c r="J285" s="15"/>
      <c r="K285" s="68"/>
    </row>
    <row r="286" spans="3:11" ht="15.75" customHeight="1">
      <c r="C286" s="5"/>
      <c r="D286" s="18"/>
      <c r="E286" s="19"/>
      <c r="F286" s="6"/>
      <c r="G286" s="5"/>
      <c r="H286" s="19"/>
      <c r="I286" s="19"/>
      <c r="J286" s="5"/>
      <c r="K286" s="71"/>
    </row>
    <row r="287" spans="3:11" s="28" customFormat="1" ht="15">
      <c r="C287" s="34"/>
      <c r="D287" s="10"/>
      <c r="E287" s="34"/>
      <c r="F287" s="34"/>
      <c r="G287" s="34"/>
      <c r="H287" s="34"/>
      <c r="I287" s="34"/>
      <c r="J287" s="34"/>
      <c r="K287" s="66"/>
    </row>
    <row r="288" spans="3:11" s="28" customFormat="1" ht="15" customHeight="1">
      <c r="C288" s="59" t="s">
        <v>12</v>
      </c>
      <c r="D288" s="88" t="s">
        <v>13</v>
      </c>
      <c r="E288" s="89"/>
      <c r="F288" s="89"/>
      <c r="G288" s="89"/>
      <c r="H288" s="89"/>
      <c r="I288" s="89"/>
      <c r="J288" s="89"/>
      <c r="K288" s="90"/>
    </row>
    <row r="289" spans="3:11" s="28" customFormat="1" ht="15">
      <c r="C289" s="59"/>
      <c r="D289" s="60"/>
      <c r="E289" s="20"/>
      <c r="F289" s="6"/>
      <c r="G289" s="5"/>
      <c r="H289" s="9">
        <f>SUM(H290:H294)</f>
        <v>2934</v>
      </c>
      <c r="I289" s="9">
        <f>SUM(I290:I294)</f>
        <v>32064.34565</v>
      </c>
      <c r="J289" s="5"/>
      <c r="K289" s="66"/>
    </row>
    <row r="290" spans="3:11" s="28" customFormat="1" ht="15">
      <c r="C290" s="5"/>
      <c r="D290" s="10"/>
      <c r="E290" s="5"/>
      <c r="F290" s="5"/>
      <c r="G290" s="5"/>
      <c r="H290" s="5"/>
      <c r="I290" s="5"/>
      <c r="J290" s="5"/>
      <c r="K290" s="66"/>
    </row>
    <row r="291" spans="3:11" s="28" customFormat="1" ht="30">
      <c r="C291" s="5" t="s">
        <v>110</v>
      </c>
      <c r="D291" s="18" t="s">
        <v>385</v>
      </c>
      <c r="E291" s="19">
        <v>2018</v>
      </c>
      <c r="F291" s="5"/>
      <c r="G291" s="5"/>
      <c r="H291" s="19">
        <v>2934</v>
      </c>
      <c r="I291" s="19">
        <v>32064.34565</v>
      </c>
      <c r="J291" s="5"/>
      <c r="K291" s="71" t="s">
        <v>955</v>
      </c>
    </row>
    <row r="292" spans="3:11" s="28" customFormat="1" ht="15">
      <c r="C292" s="5" t="s">
        <v>110</v>
      </c>
      <c r="D292" s="18" t="s">
        <v>108</v>
      </c>
      <c r="E292" s="19"/>
      <c r="F292" s="5"/>
      <c r="G292" s="5"/>
      <c r="H292" s="19"/>
      <c r="I292" s="19"/>
      <c r="J292" s="5"/>
      <c r="K292" s="71"/>
    </row>
    <row r="293" spans="3:11" s="28" customFormat="1" ht="15">
      <c r="C293" s="13"/>
      <c r="D293" s="14" t="s">
        <v>109</v>
      </c>
      <c r="E293" s="13"/>
      <c r="F293" s="13"/>
      <c r="G293" s="13"/>
      <c r="H293" s="13"/>
      <c r="I293" s="13"/>
      <c r="J293" s="15"/>
      <c r="K293" s="68"/>
    </row>
    <row r="294" spans="3:11" s="28" customFormat="1" ht="15">
      <c r="C294" s="5"/>
      <c r="D294" s="18"/>
      <c r="E294" s="19"/>
      <c r="F294" s="6"/>
      <c r="G294" s="5"/>
      <c r="H294" s="19"/>
      <c r="I294" s="19"/>
      <c r="J294" s="5"/>
      <c r="K294" s="71"/>
    </row>
    <row r="295" spans="3:11" s="28" customFormat="1" ht="15" customHeight="1">
      <c r="C295" s="59" t="s">
        <v>14</v>
      </c>
      <c r="D295" s="85" t="s">
        <v>15</v>
      </c>
      <c r="E295" s="86"/>
      <c r="F295" s="86"/>
      <c r="G295" s="86"/>
      <c r="H295" s="86"/>
      <c r="I295" s="86"/>
      <c r="J295" s="86"/>
      <c r="K295" s="87"/>
    </row>
    <row r="296" spans="3:11" s="28" customFormat="1" ht="15">
      <c r="C296" s="6" t="s">
        <v>93</v>
      </c>
      <c r="D296" s="7" t="s">
        <v>91</v>
      </c>
      <c r="E296" s="12"/>
      <c r="F296" s="6"/>
      <c r="G296" s="5"/>
      <c r="H296" s="9">
        <f>SUM(H297:H301)</f>
        <v>5859</v>
      </c>
      <c r="I296" s="9">
        <f>SUM(I297:I301)</f>
        <v>170606.58882</v>
      </c>
      <c r="J296" s="5"/>
      <c r="K296" s="66"/>
    </row>
    <row r="297" spans="3:11" s="28" customFormat="1" ht="15">
      <c r="C297" s="5"/>
      <c r="D297" s="10"/>
      <c r="E297" s="5"/>
      <c r="F297" s="5"/>
      <c r="G297" s="5"/>
      <c r="H297" s="5"/>
      <c r="I297" s="5"/>
      <c r="J297" s="5"/>
      <c r="K297" s="66"/>
    </row>
    <row r="298" spans="3:11" s="28" customFormat="1" ht="30">
      <c r="C298" s="5" t="s">
        <v>110</v>
      </c>
      <c r="D298" s="18" t="s">
        <v>384</v>
      </c>
      <c r="E298" s="19">
        <v>2016</v>
      </c>
      <c r="F298" s="5"/>
      <c r="G298" s="5"/>
      <c r="H298" s="19">
        <v>5859</v>
      </c>
      <c r="I298" s="19">
        <v>170606.58882</v>
      </c>
      <c r="J298" s="5"/>
      <c r="K298" s="71" t="s">
        <v>387</v>
      </c>
    </row>
    <row r="299" spans="3:11" s="28" customFormat="1" ht="15">
      <c r="C299" s="5" t="s">
        <v>110</v>
      </c>
      <c r="D299" s="18"/>
      <c r="E299" s="19"/>
      <c r="F299" s="5"/>
      <c r="G299" s="5"/>
      <c r="H299" s="19"/>
      <c r="I299" s="19"/>
      <c r="J299" s="5"/>
      <c r="K299" s="71"/>
    </row>
    <row r="300" spans="3:11" s="28" customFormat="1" ht="15">
      <c r="C300" s="13"/>
      <c r="D300" s="14" t="s">
        <v>109</v>
      </c>
      <c r="E300" s="13"/>
      <c r="F300" s="13"/>
      <c r="G300" s="13"/>
      <c r="H300" s="13"/>
      <c r="I300" s="13"/>
      <c r="J300" s="15"/>
      <c r="K300" s="68"/>
    </row>
    <row r="301" spans="3:11" s="28" customFormat="1" ht="15">
      <c r="C301" s="5"/>
      <c r="D301" s="18"/>
      <c r="E301" s="19"/>
      <c r="F301" s="6"/>
      <c r="G301" s="5"/>
      <c r="H301" s="19"/>
      <c r="I301" s="19"/>
      <c r="J301" s="5"/>
      <c r="K301" s="71"/>
    </row>
    <row r="302" spans="3:11" s="28" customFormat="1" ht="15">
      <c r="C302" s="6" t="s">
        <v>94</v>
      </c>
      <c r="D302" s="7" t="s">
        <v>92</v>
      </c>
      <c r="E302" s="12"/>
      <c r="F302" s="6"/>
      <c r="G302" s="5"/>
      <c r="H302" s="9">
        <f>SUM(H303:H307)</f>
        <v>0</v>
      </c>
      <c r="I302" s="9">
        <f>SUM(I303:I307)</f>
        <v>0</v>
      </c>
      <c r="J302" s="5"/>
      <c r="K302" s="66"/>
    </row>
    <row r="303" spans="3:11" s="28" customFormat="1" ht="15">
      <c r="C303" s="5"/>
      <c r="D303" s="10"/>
      <c r="E303" s="5"/>
      <c r="F303" s="5"/>
      <c r="G303" s="5"/>
      <c r="H303" s="5"/>
      <c r="I303" s="5"/>
      <c r="J303" s="5"/>
      <c r="K303" s="66"/>
    </row>
    <row r="304" spans="3:11" s="28" customFormat="1" ht="15">
      <c r="C304" s="5" t="s">
        <v>110</v>
      </c>
      <c r="D304" s="18" t="s">
        <v>107</v>
      </c>
      <c r="E304" s="19"/>
      <c r="F304" s="5"/>
      <c r="G304" s="5"/>
      <c r="H304" s="19"/>
      <c r="I304" s="19"/>
      <c r="J304" s="5"/>
      <c r="K304" s="71"/>
    </row>
    <row r="305" spans="3:11" s="28" customFormat="1" ht="15">
      <c r="C305" s="5" t="s">
        <v>110</v>
      </c>
      <c r="D305" s="18" t="s">
        <v>108</v>
      </c>
      <c r="E305" s="19"/>
      <c r="F305" s="5"/>
      <c r="G305" s="5"/>
      <c r="H305" s="19"/>
      <c r="I305" s="19"/>
      <c r="J305" s="5"/>
      <c r="K305" s="71"/>
    </row>
    <row r="306" spans="3:11" s="28" customFormat="1" ht="15">
      <c r="C306" s="13"/>
      <c r="D306" s="14" t="s">
        <v>109</v>
      </c>
      <c r="E306" s="13"/>
      <c r="F306" s="13"/>
      <c r="G306" s="13"/>
      <c r="H306" s="13"/>
      <c r="I306" s="13"/>
      <c r="J306" s="15"/>
      <c r="K306" s="68"/>
    </row>
    <row r="307" spans="3:11" s="28" customFormat="1" ht="15">
      <c r="C307" s="5"/>
      <c r="D307" s="18"/>
      <c r="E307" s="19"/>
      <c r="F307" s="6"/>
      <c r="G307" s="5"/>
      <c r="H307" s="19"/>
      <c r="I307" s="19"/>
      <c r="J307" s="5"/>
      <c r="K307" s="71"/>
    </row>
    <row r="308" s="28" customFormat="1" ht="15"/>
    <row r="309" s="28" customFormat="1" ht="15"/>
    <row r="310" s="28" customFormat="1" ht="15"/>
    <row r="311" s="28" customFormat="1" ht="15"/>
    <row r="312" s="28" customFormat="1" ht="15"/>
    <row r="313" s="28" customFormat="1" ht="15"/>
    <row r="314" s="28" customFormat="1" ht="15"/>
    <row r="315" s="28" customFormat="1" ht="15"/>
    <row r="316" s="28" customFormat="1" ht="15"/>
    <row r="317" s="28" customFormat="1" ht="15"/>
    <row r="318" s="28" customFormat="1" ht="15"/>
    <row r="319" s="28" customFormat="1" ht="15"/>
    <row r="320" s="28" customFormat="1" ht="15"/>
    <row r="321" s="28" customFormat="1" ht="15"/>
    <row r="322" s="28" customFormat="1" ht="15"/>
    <row r="323" s="28" customFormat="1" ht="15"/>
    <row r="324" s="28" customFormat="1" ht="15"/>
    <row r="325" s="28" customFormat="1" ht="15"/>
    <row r="326" s="28" customFormat="1" ht="15"/>
    <row r="327" s="28" customFormat="1" ht="15"/>
    <row r="328" s="28" customFormat="1" ht="15"/>
    <row r="329" s="28" customFormat="1" ht="15"/>
    <row r="330" s="28" customFormat="1" ht="15"/>
    <row r="331" s="28" customFormat="1" ht="15"/>
    <row r="332" s="28" customFormat="1" ht="15"/>
    <row r="333" s="28" customFormat="1" ht="15"/>
    <row r="334" s="28" customFormat="1" ht="15"/>
    <row r="335" s="28" customFormat="1" ht="15"/>
    <row r="336" s="28" customFormat="1" ht="15"/>
    <row r="337" s="28" customFormat="1" ht="15"/>
    <row r="338" s="28" customFormat="1" ht="15"/>
    <row r="339" s="28" customFormat="1" ht="15"/>
    <row r="340" s="28" customFormat="1" ht="15"/>
    <row r="341" s="28" customFormat="1" ht="15"/>
    <row r="342" s="28" customFormat="1" ht="15"/>
    <row r="343" s="28" customFormat="1" ht="15"/>
    <row r="344" s="28" customFormat="1" ht="15"/>
    <row r="345" s="28" customFormat="1" ht="15"/>
    <row r="346" s="28" customFormat="1" ht="15"/>
    <row r="347" s="28" customFormat="1" ht="15"/>
    <row r="348" s="28" customFormat="1" ht="15"/>
    <row r="349" s="28" customFormat="1" ht="15"/>
    <row r="350" s="28" customFormat="1" ht="15"/>
    <row r="351" s="28" customFormat="1" ht="15"/>
    <row r="352" s="28" customFormat="1" ht="15"/>
    <row r="353" s="28" customFormat="1" ht="15"/>
    <row r="354" s="28" customFormat="1" ht="15"/>
    <row r="355" s="28" customFormat="1" ht="15"/>
    <row r="356" s="28" customFormat="1" ht="15"/>
    <row r="357" s="28" customFormat="1" ht="15"/>
    <row r="358" s="28" customFormat="1" ht="15"/>
    <row r="359" s="28" customFormat="1" ht="15"/>
    <row r="360" s="28" customFormat="1" ht="15"/>
    <row r="361" s="28" customFormat="1" ht="15"/>
    <row r="362" s="28" customFormat="1" ht="15"/>
    <row r="363" s="28" customFormat="1" ht="15"/>
    <row r="364" s="28" customFormat="1" ht="15"/>
    <row r="365" s="28" customFormat="1" ht="15"/>
    <row r="366" s="28" customFormat="1" ht="15"/>
    <row r="367" s="28" customFormat="1" ht="15"/>
    <row r="368" s="28" customFormat="1" ht="15"/>
    <row r="369" s="28" customFormat="1" ht="15"/>
    <row r="370" s="28" customFormat="1" ht="15"/>
    <row r="371" s="28" customFormat="1" ht="15"/>
    <row r="372" s="28" customFormat="1" ht="15"/>
    <row r="373" s="28" customFormat="1" ht="15"/>
    <row r="374" s="28" customFormat="1" ht="15"/>
    <row r="375" s="28" customFormat="1" ht="15"/>
    <row r="376" s="28" customFormat="1" ht="15"/>
    <row r="377" s="28" customFormat="1" ht="15"/>
    <row r="378" s="28" customFormat="1" ht="15"/>
    <row r="379" s="28" customFormat="1" ht="15"/>
    <row r="380" s="28" customFormat="1" ht="15"/>
    <row r="381" s="28" customFormat="1" ht="15"/>
    <row r="382" s="28" customFormat="1" ht="15"/>
    <row r="383" s="28" customFormat="1" ht="15"/>
    <row r="384" s="28" customFormat="1" ht="15"/>
    <row r="385" s="28" customFormat="1" ht="15"/>
    <row r="386" s="28" customFormat="1" ht="15"/>
    <row r="387" s="28" customFormat="1" ht="15"/>
    <row r="388" s="28" customFormat="1" ht="15"/>
    <row r="389" s="28" customFormat="1" ht="15"/>
    <row r="390" s="28" customFormat="1" ht="15"/>
    <row r="391" s="28" customFormat="1" ht="15"/>
    <row r="392" s="28" customFormat="1" ht="15"/>
    <row r="393" s="28" customFormat="1" ht="15"/>
    <row r="394" s="28" customFormat="1" ht="15"/>
    <row r="395" s="28" customFormat="1" ht="15"/>
    <row r="396" s="28" customFormat="1" ht="15"/>
    <row r="397" s="28" customFormat="1" ht="15"/>
    <row r="398" s="28" customFormat="1" ht="15"/>
    <row r="399" s="28" customFormat="1" ht="15"/>
    <row r="400" s="28" customFormat="1" ht="15"/>
    <row r="401" s="28" customFormat="1" ht="15"/>
    <row r="402" s="28" customFormat="1" ht="15"/>
    <row r="403" s="28" customFormat="1" ht="15"/>
    <row r="404" s="28" customFormat="1" ht="15"/>
    <row r="405" s="28" customFormat="1" ht="15"/>
    <row r="406" s="28" customFormat="1" ht="15"/>
    <row r="407" s="28" customFormat="1" ht="15"/>
    <row r="408" s="28" customFormat="1" ht="15"/>
    <row r="409" s="28" customFormat="1" ht="15"/>
    <row r="410" s="28" customFormat="1" ht="15"/>
    <row r="411" s="28" customFormat="1" ht="15"/>
    <row r="412" s="28" customFormat="1" ht="15"/>
    <row r="413" s="28" customFormat="1" ht="15"/>
    <row r="414" s="28" customFormat="1" ht="15"/>
    <row r="415" s="28" customFormat="1" ht="15"/>
    <row r="416" s="28" customFormat="1" ht="15"/>
    <row r="417" s="28" customFormat="1" ht="15"/>
    <row r="418" s="28" customFormat="1" ht="15"/>
    <row r="419" s="28" customFormat="1" ht="15"/>
    <row r="420" s="28" customFormat="1" ht="15"/>
    <row r="421" s="28" customFormat="1" ht="15"/>
    <row r="422" s="28" customFormat="1" ht="15"/>
    <row r="423" s="28" customFormat="1" ht="15"/>
    <row r="424" s="28" customFormat="1" ht="15"/>
    <row r="425" s="28" customFormat="1" ht="15"/>
    <row r="426" s="28" customFormat="1" ht="15"/>
    <row r="427" s="28" customFormat="1" ht="15"/>
    <row r="428" s="28" customFormat="1" ht="15"/>
    <row r="429" s="28" customFormat="1" ht="15"/>
    <row r="430" s="28" customFormat="1" ht="15"/>
    <row r="431" s="28" customFormat="1" ht="15"/>
    <row r="432" s="28" customFormat="1" ht="15"/>
    <row r="433" s="28" customFormat="1" ht="15"/>
    <row r="434" s="28" customFormat="1" ht="15"/>
    <row r="435" s="28" customFormat="1" ht="15"/>
    <row r="436" s="28" customFormat="1" ht="15"/>
    <row r="437" s="28" customFormat="1" ht="15"/>
    <row r="438" s="28" customFormat="1" ht="15"/>
    <row r="439" s="28" customFormat="1" ht="15"/>
    <row r="440" s="28" customFormat="1" ht="15"/>
    <row r="441" s="28" customFormat="1" ht="15"/>
    <row r="442" s="28" customFormat="1" ht="15"/>
    <row r="443" s="28" customFormat="1" ht="15"/>
    <row r="444" s="28" customFormat="1" ht="15"/>
    <row r="445" s="28" customFormat="1" ht="15"/>
    <row r="446" s="28" customFormat="1" ht="15"/>
    <row r="447" s="28" customFormat="1" ht="15"/>
    <row r="448" s="28" customFormat="1" ht="15"/>
    <row r="449" s="28" customFormat="1" ht="15"/>
    <row r="450" s="28" customFormat="1" ht="15"/>
    <row r="451" s="28" customFormat="1" ht="15"/>
    <row r="452" s="28" customFormat="1" ht="15"/>
    <row r="453" s="28" customFormat="1" ht="15"/>
    <row r="454" s="28" customFormat="1" ht="15"/>
    <row r="455" s="28" customFormat="1" ht="15"/>
    <row r="456" s="28" customFormat="1" ht="15"/>
    <row r="457" s="28" customFormat="1" ht="15"/>
    <row r="458" s="28" customFormat="1" ht="15"/>
    <row r="459" s="28" customFormat="1" ht="15"/>
    <row r="460" s="28" customFormat="1" ht="15"/>
    <row r="461" s="28" customFormat="1" ht="15"/>
    <row r="462" s="28" customFormat="1" ht="15"/>
    <row r="463" s="28" customFormat="1" ht="15"/>
    <row r="464" s="28" customFormat="1" ht="15"/>
    <row r="465" s="28" customFormat="1" ht="15"/>
    <row r="466" s="28" customFormat="1" ht="15"/>
    <row r="467" s="28" customFormat="1" ht="15"/>
    <row r="468" s="28" customFormat="1" ht="15"/>
    <row r="469" s="28" customFormat="1" ht="15"/>
    <row r="470" s="28" customFormat="1" ht="15"/>
    <row r="471" s="28" customFormat="1" ht="15"/>
    <row r="472" s="28" customFormat="1" ht="15"/>
    <row r="473" s="28" customFormat="1" ht="15"/>
    <row r="474" s="28" customFormat="1" ht="15"/>
    <row r="475" s="28" customFormat="1" ht="15"/>
    <row r="476" s="28" customFormat="1" ht="15"/>
    <row r="477" s="28" customFormat="1" ht="15"/>
    <row r="478" s="28" customFormat="1" ht="15"/>
    <row r="479" s="28" customFormat="1" ht="15"/>
    <row r="480" s="28" customFormat="1" ht="15"/>
    <row r="481" s="28" customFormat="1" ht="15"/>
    <row r="482" s="28" customFormat="1" ht="15"/>
    <row r="483" s="28" customFormat="1" ht="15"/>
    <row r="484" s="28" customFormat="1" ht="15"/>
    <row r="485" s="28" customFormat="1" ht="15"/>
    <row r="486" s="28" customFormat="1" ht="15"/>
    <row r="487" s="28" customFormat="1" ht="15"/>
    <row r="488" s="28" customFormat="1" ht="15"/>
    <row r="489" s="28" customFormat="1" ht="15"/>
    <row r="490" s="28" customFormat="1" ht="15"/>
    <row r="491" s="28" customFormat="1" ht="15"/>
    <row r="492" s="28" customFormat="1" ht="15"/>
    <row r="493" s="28" customFormat="1" ht="15"/>
    <row r="494" s="28" customFormat="1" ht="15"/>
    <row r="495" s="28" customFormat="1" ht="15"/>
    <row r="496" s="28" customFormat="1" ht="15"/>
    <row r="497" s="28" customFormat="1" ht="15"/>
    <row r="498" s="28" customFormat="1" ht="15"/>
    <row r="499" s="28" customFormat="1" ht="15"/>
    <row r="500" s="28" customFormat="1" ht="15"/>
    <row r="501" s="28" customFormat="1" ht="15"/>
    <row r="502" s="28" customFormat="1" ht="15"/>
    <row r="503" s="28" customFormat="1" ht="15"/>
    <row r="504" s="28" customFormat="1" ht="15"/>
    <row r="505" s="28" customFormat="1" ht="15"/>
    <row r="506" s="28" customFormat="1" ht="15"/>
    <row r="507" s="28" customFormat="1" ht="15"/>
    <row r="508" s="28" customFormat="1" ht="15"/>
    <row r="509" s="28" customFormat="1" ht="15"/>
    <row r="510" s="28" customFormat="1" ht="15"/>
    <row r="511" s="28" customFormat="1" ht="15"/>
    <row r="512" s="28" customFormat="1" ht="15"/>
    <row r="513" s="28" customFormat="1" ht="15"/>
    <row r="514" s="28" customFormat="1" ht="15"/>
    <row r="515" s="28" customFormat="1" ht="15"/>
    <row r="516" s="28" customFormat="1" ht="15"/>
    <row r="517" s="28" customFormat="1" ht="15"/>
    <row r="518" s="28" customFormat="1" ht="15"/>
    <row r="519" s="28" customFormat="1" ht="15"/>
    <row r="520" s="28" customFormat="1" ht="15"/>
    <row r="521" s="28" customFormat="1" ht="15"/>
    <row r="522" s="28" customFormat="1" ht="15"/>
    <row r="523" s="28" customFormat="1" ht="15"/>
    <row r="524" s="28" customFormat="1" ht="15"/>
    <row r="525" s="28" customFormat="1" ht="15"/>
    <row r="526" s="28" customFormat="1" ht="15"/>
    <row r="527" s="28" customFormat="1" ht="15"/>
    <row r="528" s="28" customFormat="1" ht="15"/>
    <row r="529" s="28" customFormat="1" ht="15"/>
    <row r="530" s="28" customFormat="1" ht="15"/>
    <row r="531" s="28" customFormat="1" ht="15"/>
    <row r="532" s="28" customFormat="1" ht="15"/>
    <row r="533" s="28" customFormat="1" ht="15"/>
    <row r="534" s="28" customFormat="1" ht="15"/>
    <row r="535" s="28" customFormat="1" ht="15"/>
    <row r="536" s="28" customFormat="1" ht="15"/>
    <row r="537" s="28" customFormat="1" ht="15"/>
    <row r="538" s="28" customFormat="1" ht="15"/>
    <row r="539" s="28" customFormat="1" ht="15"/>
    <row r="540" s="28" customFormat="1" ht="15"/>
    <row r="541" s="28" customFormat="1" ht="15"/>
    <row r="542" s="28" customFormat="1" ht="15"/>
    <row r="543" s="28" customFormat="1" ht="15"/>
    <row r="544" s="28" customFormat="1" ht="15"/>
    <row r="545" s="28" customFormat="1" ht="15"/>
    <row r="546" s="28" customFormat="1" ht="15"/>
    <row r="547" s="28" customFormat="1" ht="15"/>
    <row r="548" s="28" customFormat="1" ht="15"/>
    <row r="549" s="28" customFormat="1" ht="15"/>
    <row r="550" s="28" customFormat="1" ht="15"/>
    <row r="551" s="28" customFormat="1" ht="15"/>
    <row r="552" s="28" customFormat="1" ht="15"/>
    <row r="553" s="28" customFormat="1" ht="15"/>
    <row r="554" s="28" customFormat="1" ht="15"/>
    <row r="555" s="28" customFormat="1" ht="15"/>
    <row r="556" s="28" customFormat="1" ht="15"/>
    <row r="557" s="28" customFormat="1" ht="15"/>
    <row r="558" s="28" customFormat="1" ht="15"/>
    <row r="559" s="28" customFormat="1" ht="15"/>
    <row r="560" s="28" customFormat="1" ht="15"/>
    <row r="561" s="28" customFormat="1" ht="15"/>
    <row r="562" s="28" customFormat="1" ht="15"/>
    <row r="563" s="28" customFormat="1" ht="15"/>
    <row r="564" s="28" customFormat="1" ht="15"/>
    <row r="565" s="28" customFormat="1" ht="15"/>
    <row r="566" s="28" customFormat="1" ht="15"/>
    <row r="567" s="28" customFormat="1" ht="15"/>
    <row r="568" s="28" customFormat="1" ht="15"/>
    <row r="569" s="28" customFormat="1" ht="15"/>
    <row r="570" s="28" customFormat="1" ht="15"/>
    <row r="571" s="28" customFormat="1" ht="15"/>
    <row r="572" s="28" customFormat="1" ht="15"/>
    <row r="573" s="28" customFormat="1" ht="15"/>
    <row r="574" s="28" customFormat="1" ht="15"/>
    <row r="575" s="28" customFormat="1" ht="15"/>
    <row r="576" s="28" customFormat="1" ht="15"/>
    <row r="577" s="28" customFormat="1" ht="15"/>
    <row r="578" s="28" customFormat="1" ht="15"/>
    <row r="579" s="28" customFormat="1" ht="15"/>
    <row r="580" s="28" customFormat="1" ht="15"/>
    <row r="581" s="28" customFormat="1" ht="15"/>
    <row r="582" s="28" customFormat="1" ht="15"/>
    <row r="583" s="28" customFormat="1" ht="15"/>
    <row r="584" s="28" customFormat="1" ht="15"/>
    <row r="585" s="28" customFormat="1" ht="15"/>
    <row r="586" s="28" customFormat="1" ht="15"/>
    <row r="587" s="28" customFormat="1" ht="15"/>
    <row r="588" s="28" customFormat="1" ht="15"/>
    <row r="589" s="28" customFormat="1" ht="15"/>
    <row r="590" s="28" customFormat="1" ht="15"/>
    <row r="591" s="28" customFormat="1" ht="15"/>
    <row r="592" s="28" customFormat="1" ht="15"/>
    <row r="593" s="28" customFormat="1" ht="15"/>
    <row r="594" s="28" customFormat="1" ht="15"/>
    <row r="595" s="28" customFormat="1" ht="15"/>
    <row r="596" s="28" customFormat="1" ht="15"/>
    <row r="597" s="28" customFormat="1" ht="15"/>
    <row r="598" s="28" customFormat="1" ht="15"/>
    <row r="599" s="28" customFormat="1" ht="15"/>
    <row r="600" s="28" customFormat="1" ht="15"/>
    <row r="601" s="28" customFormat="1" ht="15"/>
    <row r="602" s="28" customFormat="1" ht="15"/>
    <row r="603" s="28" customFormat="1" ht="15"/>
    <row r="604" s="28" customFormat="1" ht="15"/>
    <row r="605" s="28" customFormat="1" ht="15"/>
    <row r="606" s="28" customFormat="1" ht="15"/>
    <row r="607" s="28" customFormat="1" ht="15"/>
    <row r="608" s="28" customFormat="1" ht="15"/>
    <row r="609" s="28" customFormat="1" ht="15"/>
    <row r="610" s="28" customFormat="1" ht="15"/>
    <row r="611" s="28" customFormat="1" ht="15"/>
    <row r="612" s="28" customFormat="1" ht="15"/>
    <row r="613" s="28" customFormat="1" ht="15"/>
    <row r="614" s="28" customFormat="1" ht="15"/>
    <row r="615" s="28" customFormat="1" ht="15"/>
    <row r="616" s="28" customFormat="1" ht="15"/>
    <row r="617" s="28" customFormat="1" ht="15"/>
    <row r="618" s="28" customFormat="1" ht="15"/>
    <row r="619" s="28" customFormat="1" ht="15"/>
    <row r="620" s="28" customFormat="1" ht="15"/>
    <row r="621" s="28" customFormat="1" ht="15"/>
    <row r="622" s="28" customFormat="1" ht="15"/>
    <row r="623" s="28" customFormat="1" ht="15"/>
    <row r="624" s="28" customFormat="1" ht="15"/>
    <row r="625" s="28" customFormat="1" ht="15"/>
    <row r="626" s="28" customFormat="1" ht="15"/>
    <row r="627" s="28" customFormat="1" ht="15"/>
    <row r="628" s="28" customFormat="1" ht="15"/>
    <row r="629" s="28" customFormat="1" ht="15"/>
    <row r="630" s="28" customFormat="1" ht="15"/>
    <row r="631" s="28" customFormat="1" ht="15"/>
    <row r="632" s="28" customFormat="1" ht="15"/>
    <row r="633" s="28" customFormat="1" ht="15"/>
    <row r="634" s="28" customFormat="1" ht="15"/>
    <row r="635" s="28" customFormat="1" ht="15"/>
    <row r="636" s="28" customFormat="1" ht="15"/>
    <row r="637" s="28" customFormat="1" ht="15"/>
    <row r="638" s="28" customFormat="1" ht="15"/>
    <row r="639" s="28" customFormat="1" ht="15"/>
    <row r="640" s="28" customFormat="1" ht="15"/>
    <row r="641" s="28" customFormat="1" ht="15"/>
    <row r="642" s="28" customFormat="1" ht="15"/>
    <row r="643" s="28" customFormat="1" ht="15"/>
    <row r="644" s="28" customFormat="1" ht="15"/>
    <row r="645" s="28" customFormat="1" ht="15"/>
    <row r="646" s="28" customFormat="1" ht="15"/>
    <row r="647" s="28" customFormat="1" ht="15"/>
    <row r="648" s="28" customFormat="1" ht="15"/>
    <row r="649" s="28" customFormat="1" ht="15"/>
    <row r="650" s="28" customFormat="1" ht="15"/>
    <row r="651" s="28" customFormat="1" ht="15"/>
    <row r="652" s="28" customFormat="1" ht="15"/>
    <row r="653" s="28" customFormat="1" ht="15"/>
    <row r="654" s="28" customFormat="1" ht="15"/>
    <row r="655" s="28" customFormat="1" ht="15"/>
    <row r="656" s="28" customFormat="1" ht="15"/>
    <row r="657" s="28" customFormat="1" ht="15"/>
    <row r="658" s="28" customFormat="1" ht="15"/>
    <row r="659" s="28" customFormat="1" ht="15"/>
    <row r="660" s="28" customFormat="1" ht="15"/>
    <row r="661" s="28" customFormat="1" ht="15"/>
    <row r="662" s="28" customFormat="1" ht="15"/>
    <row r="663" s="28" customFormat="1" ht="15"/>
    <row r="664" s="28" customFormat="1" ht="15"/>
    <row r="665" s="28" customFormat="1" ht="15"/>
    <row r="666" s="28" customFormat="1" ht="15"/>
    <row r="667" s="28" customFormat="1" ht="15"/>
    <row r="668" s="28" customFormat="1" ht="15"/>
    <row r="669" s="28" customFormat="1" ht="15"/>
    <row r="670" s="28" customFormat="1" ht="15"/>
    <row r="671" s="28" customFormat="1" ht="15"/>
    <row r="672" s="28" customFormat="1" ht="15"/>
    <row r="673" s="28" customFormat="1" ht="15"/>
    <row r="674" s="28" customFormat="1" ht="15"/>
    <row r="675" s="28" customFormat="1" ht="15"/>
    <row r="676" s="28" customFormat="1" ht="15"/>
    <row r="677" s="28" customFormat="1" ht="15"/>
    <row r="678" s="28" customFormat="1" ht="15"/>
    <row r="679" s="28" customFormat="1" ht="15"/>
    <row r="680" s="28" customFormat="1" ht="15"/>
    <row r="681" s="28" customFormat="1" ht="15"/>
    <row r="682" s="28" customFormat="1" ht="15"/>
    <row r="683" s="28" customFormat="1" ht="15"/>
    <row r="684" s="28" customFormat="1" ht="15"/>
    <row r="685" s="28" customFormat="1" ht="15"/>
    <row r="686" s="28" customFormat="1" ht="15"/>
    <row r="687" s="28" customFormat="1" ht="15"/>
    <row r="688" s="28" customFormat="1" ht="15"/>
    <row r="689" s="28" customFormat="1" ht="15"/>
    <row r="690" s="28" customFormat="1" ht="15"/>
    <row r="691" s="28" customFormat="1" ht="15"/>
    <row r="692" s="28" customFormat="1" ht="15"/>
    <row r="693" s="28" customFormat="1" ht="15"/>
    <row r="694" s="28" customFormat="1" ht="15"/>
    <row r="695" s="28" customFormat="1" ht="15"/>
    <row r="696" s="28" customFormat="1" ht="15"/>
    <row r="697" s="28" customFormat="1" ht="15"/>
    <row r="698" s="28" customFormat="1" ht="15"/>
    <row r="699" s="28" customFormat="1" ht="15"/>
    <row r="700" s="28" customFormat="1" ht="15"/>
    <row r="701" s="28" customFormat="1" ht="15"/>
    <row r="702" s="28" customFormat="1" ht="15"/>
    <row r="703" s="28" customFormat="1" ht="15"/>
    <row r="704" s="28" customFormat="1" ht="15"/>
    <row r="705" s="28" customFormat="1" ht="15"/>
    <row r="706" s="28" customFormat="1" ht="15"/>
    <row r="707" s="28" customFormat="1" ht="15"/>
    <row r="708" s="28" customFormat="1" ht="15"/>
    <row r="709" s="28" customFormat="1" ht="15"/>
    <row r="710" s="28" customFormat="1" ht="15"/>
    <row r="711" s="28" customFormat="1" ht="15"/>
    <row r="712" s="28" customFormat="1" ht="15"/>
    <row r="713" s="28" customFormat="1" ht="15"/>
    <row r="714" s="28" customFormat="1" ht="15"/>
    <row r="715" s="28" customFormat="1" ht="15"/>
    <row r="716" s="28" customFormat="1" ht="15"/>
    <row r="717" s="28" customFormat="1" ht="15"/>
    <row r="718" s="28" customFormat="1" ht="15"/>
    <row r="719" s="28" customFormat="1" ht="15"/>
    <row r="720" s="28" customFormat="1" ht="15"/>
    <row r="721" s="28" customFormat="1" ht="15"/>
    <row r="722" s="28" customFormat="1" ht="15"/>
    <row r="723" s="28" customFormat="1" ht="15"/>
    <row r="724" s="28" customFormat="1" ht="15"/>
    <row r="725" s="28" customFormat="1" ht="15"/>
    <row r="726" s="28" customFormat="1" ht="15"/>
    <row r="727" s="28" customFormat="1" ht="15"/>
    <row r="728" s="28" customFormat="1" ht="15"/>
    <row r="729" s="28" customFormat="1" ht="15"/>
    <row r="730" s="28" customFormat="1" ht="15"/>
    <row r="731" s="28" customFormat="1" ht="15"/>
    <row r="732" s="28" customFormat="1" ht="15"/>
    <row r="733" s="28" customFormat="1" ht="15"/>
    <row r="734" s="28" customFormat="1" ht="15"/>
    <row r="735" s="28" customFormat="1" ht="15"/>
    <row r="736" s="28" customFormat="1" ht="15"/>
    <row r="737" s="28" customFormat="1" ht="15"/>
    <row r="738" s="28" customFormat="1" ht="15"/>
    <row r="739" s="28" customFormat="1" ht="15"/>
    <row r="740" s="28" customFormat="1" ht="15"/>
    <row r="741" s="28" customFormat="1" ht="15"/>
    <row r="742" s="28" customFormat="1" ht="15"/>
    <row r="743" s="28" customFormat="1" ht="15"/>
    <row r="744" s="28" customFormat="1" ht="15"/>
    <row r="745" s="28" customFormat="1" ht="15"/>
    <row r="746" s="28" customFormat="1" ht="15"/>
    <row r="747" s="28" customFormat="1" ht="15"/>
    <row r="748" s="28" customFormat="1" ht="15"/>
    <row r="749" s="28" customFormat="1" ht="15"/>
    <row r="750" s="28" customFormat="1" ht="15"/>
    <row r="751" s="28" customFormat="1" ht="15"/>
    <row r="752" s="28" customFormat="1" ht="15"/>
    <row r="753" s="28" customFormat="1" ht="15"/>
    <row r="754" s="28" customFormat="1" ht="15"/>
    <row r="755" s="28" customFormat="1" ht="15"/>
    <row r="756" s="28" customFormat="1" ht="15"/>
    <row r="757" s="28" customFormat="1" ht="15"/>
    <row r="758" s="28" customFormat="1" ht="15"/>
    <row r="759" s="28" customFormat="1" ht="15"/>
    <row r="760" s="28" customFormat="1" ht="15"/>
    <row r="761" s="28" customFormat="1" ht="15"/>
    <row r="762" s="28" customFormat="1" ht="15"/>
    <row r="763" s="28" customFormat="1" ht="15"/>
    <row r="764" s="28" customFormat="1" ht="15"/>
    <row r="765" s="28" customFormat="1" ht="15"/>
    <row r="766" s="28" customFormat="1" ht="15"/>
    <row r="767" s="28" customFormat="1" ht="15"/>
    <row r="768" s="28" customFormat="1" ht="15"/>
    <row r="769" s="28" customFormat="1" ht="15"/>
    <row r="770" s="28" customFormat="1" ht="15"/>
    <row r="771" s="28" customFormat="1" ht="15"/>
    <row r="772" s="28" customFormat="1" ht="15"/>
    <row r="773" s="28" customFormat="1" ht="15"/>
    <row r="774" s="28" customFormat="1" ht="15"/>
    <row r="775" s="28" customFormat="1" ht="15"/>
    <row r="776" s="28" customFormat="1" ht="15"/>
    <row r="777" s="28" customFormat="1" ht="15"/>
    <row r="778" s="28" customFormat="1" ht="15"/>
    <row r="779" s="28" customFormat="1" ht="15"/>
    <row r="780" s="28" customFormat="1" ht="15"/>
    <row r="781" s="28" customFormat="1" ht="15"/>
    <row r="782" s="28" customFormat="1" ht="15"/>
    <row r="783" s="28" customFormat="1" ht="15"/>
    <row r="784" s="28" customFormat="1" ht="15"/>
    <row r="785" s="28" customFormat="1" ht="15"/>
    <row r="786" s="28" customFormat="1" ht="15"/>
    <row r="787" s="28" customFormat="1" ht="15"/>
    <row r="788" s="28" customFormat="1" ht="15"/>
    <row r="789" s="28" customFormat="1" ht="15"/>
    <row r="790" s="28" customFormat="1" ht="15"/>
    <row r="791" s="28" customFormat="1" ht="15"/>
    <row r="792" s="28" customFormat="1" ht="15"/>
    <row r="793" s="28" customFormat="1" ht="15"/>
    <row r="794" s="28" customFormat="1" ht="15"/>
    <row r="795" s="28" customFormat="1" ht="15"/>
    <row r="796" s="28" customFormat="1" ht="15"/>
    <row r="797" s="28" customFormat="1" ht="15"/>
    <row r="798" s="28" customFormat="1" ht="15"/>
    <row r="799" s="28" customFormat="1" ht="15"/>
    <row r="800" s="28" customFormat="1" ht="15"/>
    <row r="801" s="28" customFormat="1" ht="15"/>
    <row r="802" s="28" customFormat="1" ht="15"/>
    <row r="803" s="28" customFormat="1" ht="15"/>
    <row r="804" s="28" customFormat="1" ht="15"/>
    <row r="805" s="28" customFormat="1" ht="15"/>
    <row r="806" s="28" customFormat="1" ht="15"/>
    <row r="807" s="28" customFormat="1" ht="15"/>
    <row r="808" s="28" customFormat="1" ht="15"/>
    <row r="809" s="28" customFormat="1" ht="15"/>
    <row r="810" s="28" customFormat="1" ht="15"/>
    <row r="811" s="28" customFormat="1" ht="15"/>
    <row r="812" s="28" customFormat="1" ht="15"/>
    <row r="813" s="28" customFormat="1" ht="15"/>
    <row r="814" s="28" customFormat="1" ht="15"/>
    <row r="815" s="28" customFormat="1" ht="15"/>
    <row r="816" s="28" customFormat="1" ht="15"/>
    <row r="817" s="28" customFormat="1" ht="15"/>
    <row r="818" s="28" customFormat="1" ht="15"/>
    <row r="819" s="28" customFormat="1" ht="15"/>
    <row r="820" s="28" customFormat="1" ht="15"/>
    <row r="821" s="28" customFormat="1" ht="15"/>
    <row r="822" s="28" customFormat="1" ht="15"/>
    <row r="823" s="28" customFormat="1" ht="15"/>
    <row r="824" s="28" customFormat="1" ht="15"/>
    <row r="825" s="28" customFormat="1" ht="15"/>
    <row r="826" s="28" customFormat="1" ht="15"/>
    <row r="827" s="28" customFormat="1" ht="15"/>
    <row r="828" s="28" customFormat="1" ht="15"/>
    <row r="829" s="28" customFormat="1" ht="15"/>
    <row r="830" s="28" customFormat="1" ht="15"/>
    <row r="831" s="28" customFormat="1" ht="15"/>
    <row r="832" s="28" customFormat="1" ht="15"/>
    <row r="833" s="28" customFormat="1" ht="15"/>
    <row r="834" s="28" customFormat="1" ht="15"/>
    <row r="835" s="28" customFormat="1" ht="15"/>
    <row r="836" s="28" customFormat="1" ht="15"/>
    <row r="837" s="28" customFormat="1" ht="15"/>
    <row r="838" s="28" customFormat="1" ht="15"/>
    <row r="839" s="28" customFormat="1" ht="15"/>
    <row r="840" s="28" customFormat="1" ht="15"/>
    <row r="841" s="28" customFormat="1" ht="15"/>
    <row r="842" s="28" customFormat="1" ht="15"/>
    <row r="843" s="28" customFormat="1" ht="15"/>
    <row r="844" s="28" customFormat="1" ht="15"/>
    <row r="845" s="28" customFormat="1" ht="15"/>
    <row r="846" s="28" customFormat="1" ht="15"/>
    <row r="847" s="28" customFormat="1" ht="15"/>
    <row r="848" s="28" customFormat="1" ht="15"/>
    <row r="849" s="28" customFormat="1" ht="15"/>
    <row r="850" s="28" customFormat="1" ht="15"/>
    <row r="851" s="28" customFormat="1" ht="15"/>
    <row r="852" s="28" customFormat="1" ht="15"/>
    <row r="853" s="28" customFormat="1" ht="15"/>
    <row r="854" s="28" customFormat="1" ht="15"/>
    <row r="855" s="28" customFormat="1" ht="15"/>
    <row r="856" s="28" customFormat="1" ht="15"/>
    <row r="857" s="28" customFormat="1" ht="15"/>
    <row r="858" s="28" customFormat="1" ht="15"/>
    <row r="859" s="28" customFormat="1" ht="15"/>
    <row r="860" s="28" customFormat="1" ht="15"/>
    <row r="861" s="28" customFormat="1" ht="15"/>
    <row r="862" s="28" customFormat="1" ht="15"/>
    <row r="863" s="28" customFormat="1" ht="15"/>
    <row r="864" s="28" customFormat="1" ht="15"/>
    <row r="865" s="28" customFormat="1" ht="15"/>
    <row r="866" s="28" customFormat="1" ht="15"/>
    <row r="867" s="28" customFormat="1" ht="15"/>
    <row r="868" s="28" customFormat="1" ht="15"/>
    <row r="869" s="28" customFormat="1" ht="15"/>
    <row r="870" s="28" customFormat="1" ht="15"/>
    <row r="871" s="28" customFormat="1" ht="15"/>
    <row r="872" s="28" customFormat="1" ht="15"/>
    <row r="873" s="28" customFormat="1" ht="15"/>
    <row r="874" s="28" customFormat="1" ht="15"/>
    <row r="875" s="28" customFormat="1" ht="15"/>
    <row r="876" s="28" customFormat="1" ht="15"/>
    <row r="877" s="28" customFormat="1" ht="15"/>
    <row r="878" s="28" customFormat="1" ht="15"/>
    <row r="879" s="28" customFormat="1" ht="15"/>
    <row r="880" s="28" customFormat="1" ht="15"/>
    <row r="881" s="28" customFormat="1" ht="15"/>
    <row r="882" s="28" customFormat="1" ht="15"/>
    <row r="883" s="28" customFormat="1" ht="15"/>
    <row r="884" s="28" customFormat="1" ht="15"/>
    <row r="885" s="28" customFormat="1" ht="15"/>
    <row r="886" s="28" customFormat="1" ht="15"/>
    <row r="887" s="28" customFormat="1" ht="15"/>
    <row r="888" s="28" customFormat="1" ht="15"/>
    <row r="889" s="28" customFormat="1" ht="15"/>
    <row r="890" s="28" customFormat="1" ht="15"/>
    <row r="891" s="28" customFormat="1" ht="15"/>
    <row r="892" s="28" customFormat="1" ht="15"/>
    <row r="893" s="28" customFormat="1" ht="15"/>
    <row r="894" s="28" customFormat="1" ht="15"/>
    <row r="895" s="28" customFormat="1" ht="15"/>
    <row r="896" s="28" customFormat="1" ht="15"/>
    <row r="897" s="28" customFormat="1" ht="15"/>
    <row r="898" s="28" customFormat="1" ht="15"/>
    <row r="899" s="28" customFormat="1" ht="15"/>
    <row r="900" s="28" customFormat="1" ht="15"/>
    <row r="901" s="28" customFormat="1" ht="15"/>
    <row r="902" s="28" customFormat="1" ht="15"/>
    <row r="903" s="28" customFormat="1" ht="15"/>
    <row r="904" s="28" customFormat="1" ht="15"/>
    <row r="905" s="28" customFormat="1" ht="15"/>
    <row r="906" s="28" customFormat="1" ht="15"/>
    <row r="907" s="28" customFormat="1" ht="15"/>
    <row r="908" s="28" customFormat="1" ht="15"/>
    <row r="909" s="28" customFormat="1" ht="15"/>
    <row r="910" s="28" customFormat="1" ht="15"/>
    <row r="911" s="28" customFormat="1" ht="15"/>
    <row r="912" s="28" customFormat="1" ht="15"/>
    <row r="913" s="28" customFormat="1" ht="15"/>
    <row r="914" s="28" customFormat="1" ht="15"/>
    <row r="915" s="28" customFormat="1" ht="15"/>
    <row r="916" s="28" customFormat="1" ht="15"/>
    <row r="917" s="28" customFormat="1" ht="15"/>
    <row r="918" s="28" customFormat="1" ht="15"/>
    <row r="919" s="28" customFormat="1" ht="15"/>
    <row r="920" s="28" customFormat="1" ht="15"/>
    <row r="921" s="28" customFormat="1" ht="15"/>
    <row r="922" s="28" customFormat="1" ht="15"/>
    <row r="923" s="28" customFormat="1" ht="15"/>
    <row r="924" s="28" customFormat="1" ht="15"/>
    <row r="925" s="28" customFormat="1" ht="15"/>
    <row r="926" s="28" customFormat="1" ht="15"/>
    <row r="927" s="28" customFormat="1" ht="15"/>
    <row r="928" s="28" customFormat="1" ht="15"/>
    <row r="929" s="28" customFormat="1" ht="15"/>
    <row r="930" s="28" customFormat="1" ht="15"/>
    <row r="931" s="28" customFormat="1" ht="15"/>
    <row r="932" s="28" customFormat="1" ht="15"/>
    <row r="933" s="28" customFormat="1" ht="15"/>
    <row r="934" s="28" customFormat="1" ht="15"/>
    <row r="935" s="28" customFormat="1" ht="15"/>
    <row r="936" s="28" customFormat="1" ht="15"/>
    <row r="937" s="28" customFormat="1" ht="15"/>
    <row r="938" s="28" customFormat="1" ht="15"/>
    <row r="939" s="28" customFormat="1" ht="15"/>
    <row r="940" s="28" customFormat="1" ht="15"/>
    <row r="941" s="28" customFormat="1" ht="15"/>
    <row r="942" s="28" customFormat="1" ht="15"/>
    <row r="943" s="28" customFormat="1" ht="15"/>
    <row r="944" s="28" customFormat="1" ht="15"/>
    <row r="945" s="28" customFormat="1" ht="15"/>
    <row r="946" s="28" customFormat="1" ht="15"/>
    <row r="947" s="28" customFormat="1" ht="15"/>
    <row r="948" s="28" customFormat="1" ht="15"/>
    <row r="949" s="28" customFormat="1" ht="15"/>
    <row r="950" s="28" customFormat="1" ht="15"/>
    <row r="951" s="28" customFormat="1" ht="15"/>
    <row r="952" s="28" customFormat="1" ht="15"/>
    <row r="953" s="28" customFormat="1" ht="15"/>
    <row r="954" s="28" customFormat="1" ht="15"/>
    <row r="955" s="28" customFormat="1" ht="15"/>
    <row r="956" s="28" customFormat="1" ht="15"/>
    <row r="957" s="28" customFormat="1" ht="15"/>
    <row r="958" s="28" customFormat="1" ht="15"/>
    <row r="959" s="28" customFormat="1" ht="15"/>
    <row r="960" s="28" customFormat="1" ht="15"/>
    <row r="961" s="28" customFormat="1" ht="15"/>
    <row r="962" s="28" customFormat="1" ht="15"/>
    <row r="963" s="28" customFormat="1" ht="15"/>
    <row r="964" s="28" customFormat="1" ht="15"/>
    <row r="965" s="28" customFormat="1" ht="15"/>
    <row r="966" s="28" customFormat="1" ht="15"/>
    <row r="967" s="28" customFormat="1" ht="15"/>
    <row r="968" s="28" customFormat="1" ht="15"/>
    <row r="969" s="28" customFormat="1" ht="15"/>
    <row r="970" s="28" customFormat="1" ht="15"/>
    <row r="971" s="28" customFormat="1" ht="15"/>
    <row r="972" s="28" customFormat="1" ht="15"/>
    <row r="973" s="28" customFormat="1" ht="15"/>
    <row r="974" s="28" customFormat="1" ht="15"/>
    <row r="975" s="28" customFormat="1" ht="15"/>
    <row r="976" s="28" customFormat="1" ht="15"/>
    <row r="977" s="28" customFormat="1" ht="15"/>
    <row r="978" s="28" customFormat="1" ht="15"/>
    <row r="979" s="28" customFormat="1" ht="15"/>
    <row r="980" s="28" customFormat="1" ht="15"/>
    <row r="981" s="28" customFormat="1" ht="15"/>
    <row r="982" s="28" customFormat="1" ht="15"/>
    <row r="983" s="28" customFormat="1" ht="15"/>
    <row r="984" s="28" customFormat="1" ht="15"/>
    <row r="985" s="28" customFormat="1" ht="15"/>
    <row r="986" s="28" customFormat="1" ht="15"/>
    <row r="987" s="28" customFormat="1" ht="15"/>
    <row r="988" s="28" customFormat="1" ht="15"/>
    <row r="989" s="28" customFormat="1" ht="15"/>
    <row r="990" s="28" customFormat="1" ht="15"/>
    <row r="991" s="28" customFormat="1" ht="15"/>
    <row r="992" s="28" customFormat="1" ht="15"/>
    <row r="993" s="28" customFormat="1" ht="15"/>
    <row r="994" s="28" customFormat="1" ht="15"/>
    <row r="995" s="28" customFormat="1" ht="15"/>
    <row r="996" s="28" customFormat="1" ht="15"/>
    <row r="997" s="28" customFormat="1" ht="15"/>
    <row r="998" s="28" customFormat="1" ht="15"/>
    <row r="999" s="28" customFormat="1" ht="15"/>
    <row r="1000" s="28" customFormat="1" ht="15"/>
    <row r="1001" s="28" customFormat="1" ht="15"/>
    <row r="1002" s="28" customFormat="1" ht="15"/>
    <row r="1003" s="28" customFormat="1" ht="15"/>
    <row r="1004" s="28" customFormat="1" ht="15"/>
    <row r="1005" s="28" customFormat="1" ht="15"/>
    <row r="1006" s="28" customFormat="1" ht="15"/>
    <row r="1007" s="28" customFormat="1" ht="15"/>
    <row r="1008" s="28" customFormat="1" ht="15"/>
    <row r="1009" s="28" customFormat="1" ht="15"/>
    <row r="1010" s="28" customFormat="1" ht="15"/>
    <row r="1011" s="28" customFormat="1" ht="15"/>
    <row r="1012" s="28" customFormat="1" ht="15"/>
    <row r="1013" s="28" customFormat="1" ht="15"/>
    <row r="1014" s="28" customFormat="1" ht="15"/>
    <row r="1015" s="28" customFormat="1" ht="15"/>
    <row r="1016" s="28" customFormat="1" ht="15"/>
    <row r="1017" s="28" customFormat="1" ht="15"/>
    <row r="1018" s="28" customFormat="1" ht="15"/>
    <row r="1019" s="28" customFormat="1" ht="15"/>
    <row r="1020" s="28" customFormat="1" ht="15"/>
    <row r="1021" s="28" customFormat="1" ht="15"/>
    <row r="1022" s="28" customFormat="1" ht="15"/>
    <row r="1023" s="28" customFormat="1" ht="15"/>
    <row r="1024" s="28" customFormat="1" ht="15"/>
    <row r="1025" s="28" customFormat="1" ht="15"/>
    <row r="1026" s="28" customFormat="1" ht="15"/>
    <row r="1027" s="28" customFormat="1" ht="15"/>
    <row r="1028" s="28" customFormat="1" ht="15"/>
    <row r="1029" s="28" customFormat="1" ht="15"/>
    <row r="1030" s="28" customFormat="1" ht="15"/>
    <row r="1031" s="28" customFormat="1" ht="15"/>
    <row r="1032" s="28" customFormat="1" ht="15"/>
    <row r="1033" s="28" customFormat="1" ht="15"/>
    <row r="1034" s="28" customFormat="1" ht="15"/>
    <row r="1035" s="28" customFormat="1" ht="15"/>
    <row r="1036" s="28" customFormat="1" ht="15"/>
    <row r="1037" s="28" customFormat="1" ht="15"/>
    <row r="1038" s="28" customFormat="1" ht="15"/>
    <row r="1039" s="28" customFormat="1" ht="15"/>
    <row r="1040" s="28" customFormat="1" ht="15"/>
    <row r="1041" s="28" customFormat="1" ht="15"/>
    <row r="1042" s="28" customFormat="1" ht="15"/>
    <row r="1043" s="28" customFormat="1" ht="15"/>
    <row r="1044" s="28" customFormat="1" ht="15"/>
    <row r="1045" s="28" customFormat="1" ht="15"/>
    <row r="1046" s="28" customFormat="1" ht="15"/>
    <row r="1047" s="28" customFormat="1" ht="15"/>
    <row r="1048" s="28" customFormat="1" ht="15"/>
    <row r="1049" s="28" customFormat="1" ht="15"/>
    <row r="1050" s="28" customFormat="1" ht="15"/>
    <row r="1051" s="28" customFormat="1" ht="15"/>
    <row r="1052" s="28" customFormat="1" ht="15"/>
    <row r="1053" s="28" customFormat="1" ht="15"/>
    <row r="1054" s="28" customFormat="1" ht="15"/>
    <row r="1055" s="28" customFormat="1" ht="15"/>
    <row r="1056" s="28" customFormat="1" ht="15"/>
    <row r="1057" s="28" customFormat="1" ht="15"/>
    <row r="1058" s="28" customFormat="1" ht="15"/>
    <row r="1059" s="28" customFormat="1" ht="15"/>
    <row r="1060" s="28" customFormat="1" ht="15"/>
    <row r="1061" s="28" customFormat="1" ht="15"/>
    <row r="1062" s="28" customFormat="1" ht="15"/>
    <row r="1063" s="28" customFormat="1" ht="15"/>
    <row r="1064" s="28" customFormat="1" ht="15"/>
    <row r="1065" s="28" customFormat="1" ht="15"/>
    <row r="1066" s="28" customFormat="1" ht="15"/>
    <row r="1067" s="28" customFormat="1" ht="15"/>
    <row r="1068" s="28" customFormat="1" ht="15"/>
    <row r="1069" s="28" customFormat="1" ht="15"/>
    <row r="1070" s="28" customFormat="1" ht="15"/>
    <row r="1071" s="28" customFormat="1" ht="15"/>
    <row r="1072" s="28" customFormat="1" ht="15"/>
    <row r="1073" s="28" customFormat="1" ht="15"/>
    <row r="1074" s="28" customFormat="1" ht="15"/>
    <row r="1075" s="28" customFormat="1" ht="15"/>
    <row r="1076" s="28" customFormat="1" ht="15"/>
    <row r="1077" s="28" customFormat="1" ht="15"/>
    <row r="1078" s="28" customFormat="1" ht="15"/>
    <row r="1079" s="28" customFormat="1" ht="15"/>
    <row r="1080" s="28" customFormat="1" ht="15"/>
    <row r="1081" s="28" customFormat="1" ht="15"/>
    <row r="1082" s="28" customFormat="1" ht="15"/>
    <row r="1083" s="28" customFormat="1" ht="15"/>
    <row r="1084" s="28" customFormat="1" ht="15"/>
    <row r="1085" s="28" customFormat="1" ht="15"/>
    <row r="1086" s="28" customFormat="1" ht="15"/>
    <row r="1087" s="28" customFormat="1" ht="15"/>
    <row r="1088" s="28" customFormat="1" ht="15"/>
    <row r="1089" s="28" customFormat="1" ht="15"/>
    <row r="1090" s="28" customFormat="1" ht="15"/>
    <row r="1091" s="28" customFormat="1" ht="15"/>
    <row r="1092" s="28" customFormat="1" ht="15"/>
    <row r="1093" s="28" customFormat="1" ht="15"/>
    <row r="1094" s="28" customFormat="1" ht="15"/>
    <row r="1095" s="28" customFormat="1" ht="15"/>
    <row r="1096" s="28" customFormat="1" ht="15"/>
    <row r="1097" s="28" customFormat="1" ht="15"/>
    <row r="1098" s="28" customFormat="1" ht="15"/>
    <row r="1099" s="28" customFormat="1" ht="15"/>
    <row r="1100" s="28" customFormat="1" ht="15"/>
    <row r="1101" s="28" customFormat="1" ht="15"/>
    <row r="1102" s="28" customFormat="1" ht="15"/>
    <row r="1103" s="28" customFormat="1" ht="15"/>
    <row r="1104" s="28" customFormat="1" ht="15"/>
    <row r="1105" s="28" customFormat="1" ht="15"/>
    <row r="1106" s="28" customFormat="1" ht="15"/>
    <row r="1107" s="28" customFormat="1" ht="15"/>
    <row r="1108" s="28" customFormat="1" ht="15"/>
    <row r="1109" s="28" customFormat="1" ht="15"/>
    <row r="1110" s="28" customFormat="1" ht="15"/>
    <row r="1111" s="28" customFormat="1" ht="15"/>
    <row r="1112" s="28" customFormat="1" ht="15"/>
    <row r="1113" s="28" customFormat="1" ht="15"/>
    <row r="1114" s="28" customFormat="1" ht="15"/>
    <row r="1115" s="28" customFormat="1" ht="15"/>
    <row r="1116" s="28" customFormat="1" ht="15"/>
    <row r="1117" s="28" customFormat="1" ht="15"/>
    <row r="1118" s="28" customFormat="1" ht="15"/>
    <row r="1119" s="28" customFormat="1" ht="15"/>
    <row r="1120" s="28" customFormat="1" ht="15"/>
    <row r="1121" s="28" customFormat="1" ht="15"/>
    <row r="1122" s="28" customFormat="1" ht="15"/>
    <row r="1123" s="28" customFormat="1" ht="15"/>
    <row r="1124" s="28" customFormat="1" ht="15"/>
    <row r="1125" s="28" customFormat="1" ht="15"/>
    <row r="1126" s="28" customFormat="1" ht="15"/>
    <row r="1127" s="28" customFormat="1" ht="15"/>
    <row r="1128" s="28" customFormat="1" ht="15"/>
    <row r="1129" s="28" customFormat="1" ht="15"/>
    <row r="1130" s="28" customFormat="1" ht="15"/>
    <row r="1131" s="28" customFormat="1" ht="15"/>
    <row r="1132" s="28" customFormat="1" ht="15"/>
    <row r="1133" s="28" customFormat="1" ht="15"/>
    <row r="1134" s="28" customFormat="1" ht="15"/>
    <row r="1135" s="28" customFormat="1" ht="15"/>
    <row r="1136" s="28" customFormat="1" ht="15"/>
    <row r="1137" s="28" customFormat="1" ht="15"/>
    <row r="1138" s="28" customFormat="1" ht="15"/>
    <row r="1139" s="28" customFormat="1" ht="15"/>
    <row r="1140" s="28" customFormat="1" ht="15"/>
    <row r="1141" s="28" customFormat="1" ht="15"/>
    <row r="1142" s="28" customFormat="1" ht="15"/>
    <row r="1143" s="28" customFormat="1" ht="15"/>
    <row r="1144" s="28" customFormat="1" ht="15"/>
    <row r="1145" s="28" customFormat="1" ht="15"/>
    <row r="1146" s="28" customFormat="1" ht="15"/>
    <row r="1147" s="28" customFormat="1" ht="15"/>
    <row r="1148" s="28" customFormat="1" ht="15"/>
    <row r="1149" s="28" customFormat="1" ht="15"/>
    <row r="1150" s="28" customFormat="1" ht="15"/>
    <row r="1151" s="28" customFormat="1" ht="15"/>
    <row r="1152" s="28" customFormat="1" ht="15"/>
    <row r="1153" s="28" customFormat="1" ht="15"/>
    <row r="1154" s="28" customFormat="1" ht="15"/>
    <row r="1155" s="28" customFormat="1" ht="15"/>
    <row r="1156" s="28" customFormat="1" ht="15"/>
    <row r="1157" s="28" customFormat="1" ht="15"/>
    <row r="1158" s="28" customFormat="1" ht="15"/>
    <row r="1159" s="28" customFormat="1" ht="15"/>
    <row r="1160" s="28" customFormat="1" ht="15"/>
    <row r="1161" s="28" customFormat="1" ht="15"/>
    <row r="1162" s="28" customFormat="1" ht="15"/>
    <row r="1163" s="28" customFormat="1" ht="15"/>
    <row r="1164" s="28" customFormat="1" ht="15"/>
    <row r="1165" s="28" customFormat="1" ht="15"/>
    <row r="1166" s="28" customFormat="1" ht="15"/>
    <row r="1167" s="28" customFormat="1" ht="15"/>
    <row r="1168" s="28" customFormat="1" ht="15"/>
    <row r="1169" s="28" customFormat="1" ht="15"/>
    <row r="1170" s="28" customFormat="1" ht="15"/>
    <row r="1171" s="28" customFormat="1" ht="15"/>
    <row r="1172" s="28" customFormat="1" ht="15"/>
    <row r="1173" s="28" customFormat="1" ht="15"/>
    <row r="1174" s="28" customFormat="1" ht="15"/>
    <row r="1175" s="28" customFormat="1" ht="15"/>
    <row r="1176" s="28" customFormat="1" ht="15"/>
    <row r="1177" s="28" customFormat="1" ht="15"/>
    <row r="1178" s="28" customFormat="1" ht="15"/>
    <row r="1179" s="28" customFormat="1" ht="15"/>
    <row r="1180" s="28" customFormat="1" ht="15"/>
    <row r="1181" s="28" customFormat="1" ht="15"/>
    <row r="1182" s="28" customFormat="1" ht="15"/>
    <row r="1183" s="28" customFormat="1" ht="15"/>
    <row r="1184" s="28" customFormat="1" ht="15"/>
    <row r="1185" s="28" customFormat="1" ht="15"/>
    <row r="1186" s="28" customFormat="1" ht="15"/>
    <row r="1187" s="28" customFormat="1" ht="15"/>
    <row r="1188" s="28" customFormat="1" ht="15"/>
    <row r="1189" s="28" customFormat="1" ht="15"/>
    <row r="1190" s="28" customFormat="1" ht="15"/>
    <row r="1191" s="28" customFormat="1" ht="15"/>
    <row r="1192" s="28" customFormat="1" ht="15"/>
    <row r="1193" s="28" customFormat="1" ht="15"/>
    <row r="1194" s="28" customFormat="1" ht="15"/>
    <row r="1195" s="28" customFormat="1" ht="15"/>
    <row r="1196" s="28" customFormat="1" ht="15"/>
    <row r="1197" s="28" customFormat="1" ht="15"/>
    <row r="1198" s="28" customFormat="1" ht="15"/>
    <row r="1199" s="28" customFormat="1" ht="15"/>
    <row r="1200" s="28" customFormat="1" ht="15"/>
    <row r="1201" s="28" customFormat="1" ht="15"/>
    <row r="1202" s="28" customFormat="1" ht="15"/>
    <row r="1203" s="28" customFormat="1" ht="15"/>
    <row r="1204" s="28" customFormat="1" ht="15"/>
    <row r="1205" s="28" customFormat="1" ht="15"/>
    <row r="1206" s="28" customFormat="1" ht="15"/>
    <row r="1207" s="28" customFormat="1" ht="15"/>
    <row r="1208" s="28" customFormat="1" ht="15"/>
    <row r="1209" s="28" customFormat="1" ht="15"/>
    <row r="1210" s="28" customFormat="1" ht="15"/>
    <row r="1211" s="28" customFormat="1" ht="15"/>
    <row r="1212" s="28" customFormat="1" ht="15"/>
    <row r="1213" s="28" customFormat="1" ht="15"/>
    <row r="1214" s="28" customFormat="1" ht="15"/>
    <row r="1215" s="28" customFormat="1" ht="15"/>
    <row r="1216" s="28" customFormat="1" ht="15"/>
    <row r="1217" s="28" customFormat="1" ht="15"/>
    <row r="1218" s="28" customFormat="1" ht="15"/>
    <row r="1219" s="28" customFormat="1" ht="15"/>
    <row r="1220" s="28" customFormat="1" ht="15"/>
    <row r="1221" s="28" customFormat="1" ht="15"/>
    <row r="1222" s="28" customFormat="1" ht="15"/>
    <row r="1223" s="28" customFormat="1" ht="15"/>
    <row r="1224" s="28" customFormat="1" ht="15"/>
    <row r="1225" s="28" customFormat="1" ht="15"/>
    <row r="1226" s="28" customFormat="1" ht="15"/>
    <row r="1227" s="28" customFormat="1" ht="15"/>
    <row r="1228" s="28" customFormat="1" ht="15"/>
    <row r="1229" s="28" customFormat="1" ht="15"/>
    <row r="1230" s="28" customFormat="1" ht="15"/>
    <row r="1231" s="28" customFormat="1" ht="15"/>
    <row r="1232" s="28" customFormat="1" ht="15"/>
    <row r="1233" s="28" customFormat="1" ht="15"/>
    <row r="1234" s="28" customFormat="1" ht="15"/>
    <row r="1235" s="28" customFormat="1" ht="15"/>
    <row r="1236" s="28" customFormat="1" ht="15"/>
    <row r="1237" s="28" customFormat="1" ht="15"/>
    <row r="1238" s="28" customFormat="1" ht="15"/>
    <row r="1239" s="28" customFormat="1" ht="15"/>
    <row r="1240" s="28" customFormat="1" ht="15"/>
    <row r="1241" s="28" customFormat="1" ht="15"/>
    <row r="1242" s="28" customFormat="1" ht="15"/>
    <row r="1243" s="28" customFormat="1" ht="15"/>
    <row r="1244" s="28" customFormat="1" ht="15"/>
    <row r="1245" s="28" customFormat="1" ht="15"/>
    <row r="1246" s="28" customFormat="1" ht="15"/>
    <row r="1247" s="28" customFormat="1" ht="15"/>
    <row r="1248" s="28" customFormat="1" ht="15"/>
    <row r="1249" s="28" customFormat="1" ht="15"/>
    <row r="1250" s="28" customFormat="1" ht="15"/>
    <row r="1251" s="28" customFormat="1" ht="15"/>
    <row r="1252" s="28" customFormat="1" ht="15"/>
    <row r="1253" s="28" customFormat="1" ht="15"/>
    <row r="1254" s="28" customFormat="1" ht="15"/>
    <row r="1255" s="28" customFormat="1" ht="15"/>
    <row r="1256" s="28" customFormat="1" ht="15"/>
    <row r="1257" s="28" customFormat="1" ht="15"/>
    <row r="1258" s="28" customFormat="1" ht="15"/>
    <row r="1259" s="28" customFormat="1" ht="15"/>
    <row r="1260" s="28" customFormat="1" ht="15"/>
    <row r="1261" s="28" customFormat="1" ht="15"/>
    <row r="1262" s="28" customFormat="1" ht="15"/>
    <row r="1263" s="28" customFormat="1" ht="15"/>
    <row r="1264" s="28" customFormat="1" ht="15"/>
    <row r="1265" s="28" customFormat="1" ht="15"/>
    <row r="1266" s="28" customFormat="1" ht="15"/>
    <row r="1267" s="28" customFormat="1" ht="15"/>
    <row r="1268" s="28" customFormat="1" ht="15"/>
    <row r="1269" s="28" customFormat="1" ht="15"/>
    <row r="1270" s="28" customFormat="1" ht="15"/>
    <row r="1271" s="28" customFormat="1" ht="15"/>
    <row r="1272" s="28" customFormat="1" ht="15"/>
    <row r="1273" s="28" customFormat="1" ht="15"/>
    <row r="1274" s="28" customFormat="1" ht="15"/>
    <row r="1275" s="28" customFormat="1" ht="15"/>
    <row r="1276" s="28" customFormat="1" ht="15"/>
    <row r="1277" s="28" customFormat="1" ht="15"/>
    <row r="1278" s="28" customFormat="1" ht="15"/>
    <row r="1279" s="28" customFormat="1" ht="15"/>
    <row r="1280" s="28" customFormat="1" ht="15"/>
    <row r="1281" s="28" customFormat="1" ht="15"/>
    <row r="1282" s="28" customFormat="1" ht="15"/>
    <row r="1283" s="28" customFormat="1" ht="15"/>
    <row r="1284" s="28" customFormat="1" ht="15"/>
    <row r="1285" s="28" customFormat="1" ht="15"/>
    <row r="1286" s="28" customFormat="1" ht="15"/>
    <row r="1287" s="28" customFormat="1" ht="15"/>
    <row r="1288" s="28" customFormat="1" ht="15"/>
    <row r="1289" s="28" customFormat="1" ht="15"/>
    <row r="1290" s="28" customFormat="1" ht="15"/>
    <row r="1291" s="28" customFormat="1" ht="15"/>
    <row r="1292" s="28" customFormat="1" ht="15"/>
    <row r="1293" s="28" customFormat="1" ht="15"/>
    <row r="1294" s="28" customFormat="1" ht="15"/>
    <row r="1295" s="28" customFormat="1" ht="15"/>
    <row r="1296" s="28" customFormat="1" ht="15"/>
    <row r="1297" s="28" customFormat="1" ht="15"/>
    <row r="1298" s="28" customFormat="1" ht="15"/>
    <row r="1299" s="28" customFormat="1" ht="15"/>
    <row r="1300" s="28" customFormat="1" ht="15"/>
    <row r="1301" s="28" customFormat="1" ht="15"/>
    <row r="1302" s="28" customFormat="1" ht="15"/>
    <row r="1303" s="28" customFormat="1" ht="15"/>
    <row r="1304" s="28" customFormat="1" ht="15"/>
    <row r="1305" s="28" customFormat="1" ht="15"/>
    <row r="1306" s="28" customFormat="1" ht="15"/>
    <row r="1307" s="28" customFormat="1" ht="15"/>
    <row r="1308" s="28" customFormat="1" ht="15"/>
    <row r="1309" s="28" customFormat="1" ht="15"/>
    <row r="1310" s="28" customFormat="1" ht="15"/>
    <row r="1311" s="28" customFormat="1" ht="15"/>
    <row r="1312" s="28" customFormat="1" ht="15"/>
    <row r="1313" s="28" customFormat="1" ht="15"/>
    <row r="1314" s="28" customFormat="1" ht="15"/>
    <row r="1315" s="28" customFormat="1" ht="15"/>
    <row r="1316" s="28" customFormat="1" ht="15"/>
    <row r="1317" s="28" customFormat="1" ht="15"/>
    <row r="1318" s="28" customFormat="1" ht="15"/>
    <row r="1319" s="28" customFormat="1" ht="15"/>
    <row r="1320" s="28" customFormat="1" ht="15"/>
    <row r="1321" s="28" customFormat="1" ht="15"/>
    <row r="1322" s="28" customFormat="1" ht="15"/>
    <row r="1323" s="28" customFormat="1" ht="15"/>
    <row r="1324" s="28" customFormat="1" ht="15"/>
    <row r="1325" s="28" customFormat="1" ht="15"/>
    <row r="1326" s="28" customFormat="1" ht="15"/>
    <row r="1327" s="28" customFormat="1" ht="15"/>
    <row r="1328" s="28" customFormat="1" ht="15"/>
    <row r="1329" s="28" customFormat="1" ht="15"/>
    <row r="1330" s="28" customFormat="1" ht="15"/>
    <row r="1331" s="28" customFormat="1" ht="15"/>
    <row r="1332" s="28" customFormat="1" ht="15"/>
    <row r="1333" s="28" customFormat="1" ht="15"/>
    <row r="1334" s="28" customFormat="1" ht="15"/>
    <row r="1335" s="28" customFormat="1" ht="15"/>
    <row r="1336" s="28" customFormat="1" ht="15"/>
    <row r="1337" s="28" customFormat="1" ht="15"/>
    <row r="1338" s="28" customFormat="1" ht="15"/>
    <row r="1339" s="28" customFormat="1" ht="15"/>
    <row r="1340" s="28" customFormat="1" ht="15"/>
    <row r="1341" s="28" customFormat="1" ht="15"/>
    <row r="1342" s="28" customFormat="1" ht="15"/>
    <row r="1343" s="28" customFormat="1" ht="15"/>
    <row r="1344" s="28" customFormat="1" ht="15"/>
    <row r="1345" s="28" customFormat="1" ht="15"/>
    <row r="1346" s="28" customFormat="1" ht="15"/>
    <row r="1347" s="28" customFormat="1" ht="15"/>
    <row r="1348" s="28" customFormat="1" ht="15"/>
    <row r="1349" s="28" customFormat="1" ht="15"/>
    <row r="1350" s="28" customFormat="1" ht="15"/>
    <row r="1351" s="28" customFormat="1" ht="15"/>
    <row r="1352" s="28" customFormat="1" ht="15"/>
    <row r="1353" s="28" customFormat="1" ht="15"/>
    <row r="1354" s="28" customFormat="1" ht="15"/>
    <row r="1355" s="28" customFormat="1" ht="15"/>
    <row r="1356" s="28" customFormat="1" ht="15"/>
    <row r="1357" s="28" customFormat="1" ht="15"/>
    <row r="1358" s="28" customFormat="1" ht="15"/>
    <row r="1359" s="28" customFormat="1" ht="15"/>
    <row r="1360" s="28" customFormat="1" ht="15"/>
    <row r="1361" s="28" customFormat="1" ht="15"/>
    <row r="1362" s="28" customFormat="1" ht="15"/>
    <row r="1363" s="28" customFormat="1" ht="15"/>
    <row r="1364" s="28" customFormat="1" ht="15"/>
    <row r="1365" s="28" customFormat="1" ht="15"/>
    <row r="1366" s="28" customFormat="1" ht="15"/>
    <row r="1367" s="28" customFormat="1" ht="15"/>
    <row r="1368" s="28" customFormat="1" ht="15"/>
    <row r="1369" s="28" customFormat="1" ht="15"/>
    <row r="1370" s="28" customFormat="1" ht="15"/>
    <row r="1371" s="28" customFormat="1" ht="15"/>
    <row r="1372" s="28" customFormat="1" ht="15"/>
    <row r="1373" s="28" customFormat="1" ht="15"/>
    <row r="1374" s="28" customFormat="1" ht="15"/>
    <row r="1375" s="28" customFormat="1" ht="15"/>
    <row r="1376" s="28" customFormat="1" ht="15"/>
    <row r="1377" s="28" customFormat="1" ht="15"/>
    <row r="1378" s="28" customFormat="1" ht="15"/>
    <row r="1379" s="28" customFormat="1" ht="15"/>
    <row r="1380" s="28" customFormat="1" ht="15"/>
    <row r="1381" s="28" customFormat="1" ht="15"/>
    <row r="1382" s="28" customFormat="1" ht="15"/>
    <row r="1383" s="28" customFormat="1" ht="15"/>
    <row r="1384" s="28" customFormat="1" ht="15"/>
    <row r="1385" s="28" customFormat="1" ht="15"/>
    <row r="1386" s="28" customFormat="1" ht="15"/>
    <row r="1387" s="28" customFormat="1" ht="15"/>
    <row r="1388" s="28" customFormat="1" ht="15"/>
    <row r="1389" s="28" customFormat="1" ht="15"/>
    <row r="1390" s="28" customFormat="1" ht="15"/>
    <row r="1391" s="28" customFormat="1" ht="15"/>
    <row r="1392" s="28" customFormat="1" ht="15"/>
    <row r="1393" s="28" customFormat="1" ht="15"/>
    <row r="1394" s="28" customFormat="1" ht="15"/>
    <row r="1395" s="28" customFormat="1" ht="15"/>
    <row r="1396" s="28" customFormat="1" ht="15"/>
    <row r="1397" s="28" customFormat="1" ht="15"/>
    <row r="1398" s="28" customFormat="1" ht="15"/>
    <row r="1399" s="28" customFormat="1" ht="15"/>
    <row r="1400" s="28" customFormat="1" ht="15"/>
    <row r="1401" s="28" customFormat="1" ht="15"/>
    <row r="1402" s="28" customFormat="1" ht="15"/>
    <row r="1403" s="28" customFormat="1" ht="15"/>
    <row r="1404" s="28" customFormat="1" ht="15"/>
    <row r="1405" s="28" customFormat="1" ht="15"/>
    <row r="1406" s="28" customFormat="1" ht="15"/>
    <row r="1407" s="28" customFormat="1" ht="15"/>
    <row r="1408" s="28" customFormat="1" ht="15"/>
    <row r="1409" s="28" customFormat="1" ht="15"/>
    <row r="1410" s="28" customFormat="1" ht="15"/>
    <row r="1411" s="28" customFormat="1" ht="15"/>
    <row r="1412" s="28" customFormat="1" ht="15"/>
    <row r="1413" s="28" customFormat="1" ht="15"/>
    <row r="1414" s="28" customFormat="1" ht="15"/>
    <row r="1415" s="28" customFormat="1" ht="15"/>
    <row r="1416" s="28" customFormat="1" ht="15"/>
    <row r="1417" s="28" customFormat="1" ht="15"/>
    <row r="1418" s="28" customFormat="1" ht="15"/>
    <row r="1419" s="28" customFormat="1" ht="15"/>
    <row r="1420" s="28" customFormat="1" ht="15"/>
    <row r="1421" s="28" customFormat="1" ht="15"/>
    <row r="1422" s="28" customFormat="1" ht="15"/>
    <row r="1423" s="28" customFormat="1" ht="15"/>
    <row r="1424" s="28" customFormat="1" ht="15"/>
    <row r="1425" s="28" customFormat="1" ht="15"/>
    <row r="1426" s="28" customFormat="1" ht="15"/>
    <row r="1427" s="28" customFormat="1" ht="15"/>
    <row r="1428" s="28" customFormat="1" ht="15"/>
    <row r="1429" s="28" customFormat="1" ht="15"/>
    <row r="1430" s="28" customFormat="1" ht="15"/>
    <row r="1431" s="28" customFormat="1" ht="15"/>
    <row r="1432" s="28" customFormat="1" ht="15"/>
    <row r="1433" s="28" customFormat="1" ht="15"/>
    <row r="1434" s="28" customFormat="1" ht="15"/>
    <row r="1435" s="28" customFormat="1" ht="15"/>
    <row r="1436" s="28" customFormat="1" ht="15"/>
    <row r="1437" s="28" customFormat="1" ht="15"/>
    <row r="1438" s="28" customFormat="1" ht="15"/>
    <row r="1439" s="28" customFormat="1" ht="15"/>
    <row r="1440" s="28" customFormat="1" ht="15"/>
    <row r="1441" s="28" customFormat="1" ht="15"/>
    <row r="1442" s="28" customFormat="1" ht="15"/>
    <row r="1443" s="28" customFormat="1" ht="15"/>
    <row r="1444" s="28" customFormat="1" ht="15"/>
    <row r="1445" s="28" customFormat="1" ht="15"/>
    <row r="1446" s="28" customFormat="1" ht="15"/>
    <row r="1447" s="28" customFormat="1" ht="15"/>
    <row r="1448" s="28" customFormat="1" ht="15"/>
    <row r="1449" s="28" customFormat="1" ht="15"/>
    <row r="1450" s="28" customFormat="1" ht="15"/>
    <row r="1451" s="28" customFormat="1" ht="15"/>
    <row r="1452" s="28" customFormat="1" ht="15"/>
    <row r="1453" s="28" customFormat="1" ht="15"/>
    <row r="1454" s="28" customFormat="1" ht="15"/>
    <row r="1455" s="28" customFormat="1" ht="15"/>
    <row r="1456" s="28" customFormat="1" ht="15"/>
    <row r="1457" s="28" customFormat="1" ht="15"/>
    <row r="1458" s="28" customFormat="1" ht="15"/>
    <row r="1459" s="28" customFormat="1" ht="15"/>
    <row r="1460" s="28" customFormat="1" ht="15"/>
    <row r="1461" s="28" customFormat="1" ht="15"/>
    <row r="1462" s="28" customFormat="1" ht="15"/>
    <row r="1463" s="28" customFormat="1" ht="15"/>
    <row r="1464" s="28" customFormat="1" ht="15"/>
    <row r="1465" s="28" customFormat="1" ht="15"/>
    <row r="1466" s="28" customFormat="1" ht="15"/>
    <row r="1467" s="28" customFormat="1" ht="15"/>
    <row r="1468" s="28" customFormat="1" ht="15"/>
    <row r="1469" s="28" customFormat="1" ht="15"/>
    <row r="1470" s="28" customFormat="1" ht="15"/>
    <row r="1471" s="28" customFormat="1" ht="15"/>
    <row r="1472" s="28" customFormat="1" ht="15"/>
    <row r="1473" s="28" customFormat="1" ht="15"/>
    <row r="1474" s="28" customFormat="1" ht="15"/>
    <row r="1475" s="28" customFormat="1" ht="15"/>
    <row r="1476" s="28" customFormat="1" ht="15"/>
    <row r="1477" s="28" customFormat="1" ht="15"/>
    <row r="1478" s="28" customFormat="1" ht="15"/>
    <row r="1479" s="28" customFormat="1" ht="15"/>
    <row r="1480" s="28" customFormat="1" ht="15"/>
    <row r="1481" s="28" customFormat="1" ht="15"/>
    <row r="1482" s="28" customFormat="1" ht="15"/>
    <row r="1483" s="28" customFormat="1" ht="15"/>
    <row r="1484" s="28" customFormat="1" ht="15"/>
    <row r="1485" s="28" customFormat="1" ht="15"/>
    <row r="1486" s="28" customFormat="1" ht="15"/>
    <row r="1487" s="28" customFormat="1" ht="15"/>
    <row r="1488" s="28" customFormat="1" ht="15"/>
    <row r="1489" s="28" customFormat="1" ht="15"/>
    <row r="1490" s="28" customFormat="1" ht="15"/>
    <row r="1491" s="28" customFormat="1" ht="15"/>
    <row r="1492" s="28" customFormat="1" ht="15"/>
    <row r="1493" s="28" customFormat="1" ht="15"/>
    <row r="1494" s="28" customFormat="1" ht="15"/>
    <row r="1495" s="28" customFormat="1" ht="15"/>
    <row r="1496" s="28" customFormat="1" ht="15"/>
    <row r="1497" s="28" customFormat="1" ht="15"/>
    <row r="1498" s="28" customFormat="1" ht="15"/>
    <row r="1499" s="28" customFormat="1" ht="15"/>
    <row r="1500" s="28" customFormat="1" ht="15"/>
    <row r="1501" s="28" customFormat="1" ht="15"/>
    <row r="1502" s="28" customFormat="1" ht="15"/>
    <row r="1503" s="28" customFormat="1" ht="15"/>
    <row r="1504" s="28" customFormat="1" ht="15"/>
    <row r="1505" s="28" customFormat="1" ht="15"/>
    <row r="1506" s="28" customFormat="1" ht="15"/>
    <row r="1507" s="28" customFormat="1" ht="15"/>
    <row r="1508" s="28" customFormat="1" ht="15"/>
    <row r="1509" s="28" customFormat="1" ht="15"/>
    <row r="1510" s="28" customFormat="1" ht="15"/>
    <row r="1511" s="28" customFormat="1" ht="15"/>
    <row r="1512" s="28" customFormat="1" ht="15"/>
    <row r="1513" s="28" customFormat="1" ht="15"/>
    <row r="1514" s="28" customFormat="1" ht="15"/>
    <row r="1515" s="28" customFormat="1" ht="15"/>
    <row r="1516" s="28" customFormat="1" ht="15"/>
    <row r="1517" s="28" customFormat="1" ht="15"/>
    <row r="1518" s="28" customFormat="1" ht="15"/>
    <row r="1519" s="28" customFormat="1" ht="15"/>
    <row r="1520" s="28" customFormat="1" ht="15"/>
    <row r="1521" s="28" customFormat="1" ht="15"/>
    <row r="1522" s="28" customFormat="1" ht="15"/>
    <row r="1523" s="28" customFormat="1" ht="15"/>
    <row r="1524" s="28" customFormat="1" ht="15"/>
    <row r="1525" s="28" customFormat="1" ht="15"/>
    <row r="1526" s="28" customFormat="1" ht="15"/>
    <row r="1527" s="28" customFormat="1" ht="15"/>
    <row r="1528" s="28" customFormat="1" ht="15"/>
    <row r="1529" s="28" customFormat="1" ht="15"/>
    <row r="1530" s="28" customFormat="1" ht="15"/>
    <row r="1531" s="28" customFormat="1" ht="15"/>
    <row r="1532" s="28" customFormat="1" ht="15"/>
    <row r="1533" s="28" customFormat="1" ht="15"/>
    <row r="1534" s="28" customFormat="1" ht="15"/>
    <row r="1535" s="28" customFormat="1" ht="15"/>
    <row r="1536" s="28" customFormat="1" ht="15"/>
    <row r="1537" s="28" customFormat="1" ht="15"/>
    <row r="1538" s="28" customFormat="1" ht="15"/>
    <row r="1539" s="28" customFormat="1" ht="15"/>
    <row r="1540" s="28" customFormat="1" ht="15"/>
    <row r="1541" s="28" customFormat="1" ht="15"/>
    <row r="1542" s="28" customFormat="1" ht="15"/>
    <row r="1543" s="28" customFormat="1" ht="15"/>
    <row r="1544" s="28" customFormat="1" ht="15"/>
    <row r="1545" s="28" customFormat="1" ht="15"/>
    <row r="1546" s="28" customFormat="1" ht="15"/>
    <row r="1547" s="28" customFormat="1" ht="15"/>
    <row r="1548" s="28" customFormat="1" ht="15"/>
    <row r="1549" s="28" customFormat="1" ht="15"/>
    <row r="1550" s="28" customFormat="1" ht="15"/>
    <row r="1551" s="28" customFormat="1" ht="15"/>
    <row r="1552" s="28" customFormat="1" ht="15"/>
    <row r="1553" s="28" customFormat="1" ht="15"/>
    <row r="1554" s="28" customFormat="1" ht="15"/>
    <row r="1555" s="28" customFormat="1" ht="15"/>
    <row r="1556" s="28" customFormat="1" ht="15"/>
    <row r="1557" s="28" customFormat="1" ht="15"/>
    <row r="1558" s="28" customFormat="1" ht="15"/>
    <row r="1559" s="28" customFormat="1" ht="15"/>
    <row r="1560" s="28" customFormat="1" ht="15"/>
    <row r="1561" s="28" customFormat="1" ht="15"/>
    <row r="1562" s="28" customFormat="1" ht="15"/>
    <row r="1563" s="28" customFormat="1" ht="15"/>
    <row r="1564" s="28" customFormat="1" ht="15"/>
    <row r="1565" s="28" customFormat="1" ht="15"/>
    <row r="1566" s="28" customFormat="1" ht="15"/>
    <row r="1567" s="28" customFormat="1" ht="15"/>
    <row r="1568" s="28" customFormat="1" ht="15"/>
    <row r="1569" s="28" customFormat="1" ht="15"/>
    <row r="1570" s="28" customFormat="1" ht="15"/>
    <row r="1571" s="28" customFormat="1" ht="15"/>
    <row r="1572" s="28" customFormat="1" ht="15"/>
    <row r="1573" s="28" customFormat="1" ht="15"/>
    <row r="1574" s="28" customFormat="1" ht="15"/>
    <row r="1575" s="28" customFormat="1" ht="15"/>
    <row r="1576" s="28" customFormat="1" ht="15"/>
    <row r="1577" s="28" customFormat="1" ht="15"/>
    <row r="1578" s="28" customFormat="1" ht="15"/>
    <row r="1579" s="28" customFormat="1" ht="15"/>
    <row r="1580" s="28" customFormat="1" ht="15"/>
    <row r="1581" s="28" customFormat="1" ht="15"/>
    <row r="1582" s="28" customFormat="1" ht="15"/>
    <row r="1583" s="28" customFormat="1" ht="15"/>
    <row r="1584" s="28" customFormat="1" ht="15"/>
    <row r="1585" s="28" customFormat="1" ht="15"/>
    <row r="1586" s="28" customFormat="1" ht="15"/>
    <row r="1587" s="28" customFormat="1" ht="15"/>
    <row r="1588" s="28" customFormat="1" ht="15"/>
    <row r="1589" s="28" customFormat="1" ht="15"/>
    <row r="1590" s="28" customFormat="1" ht="15"/>
    <row r="1591" s="28" customFormat="1" ht="15"/>
    <row r="1592" s="28" customFormat="1" ht="15"/>
    <row r="1593" s="28" customFormat="1" ht="15"/>
    <row r="1594" s="28" customFormat="1" ht="15"/>
    <row r="1595" s="28" customFormat="1" ht="15"/>
    <row r="1596" s="28" customFormat="1" ht="15"/>
    <row r="1597" s="28" customFormat="1" ht="15"/>
    <row r="1598" s="28" customFormat="1" ht="15"/>
    <row r="1599" s="28" customFormat="1" ht="15"/>
    <row r="1600" s="28" customFormat="1" ht="15"/>
    <row r="1601" s="28" customFormat="1" ht="15"/>
    <row r="1602" s="28" customFormat="1" ht="15"/>
    <row r="1603" s="28" customFormat="1" ht="15"/>
    <row r="1604" s="28" customFormat="1" ht="15"/>
    <row r="1605" s="28" customFormat="1" ht="15"/>
    <row r="1606" s="28" customFormat="1" ht="15"/>
    <row r="1607" s="28" customFormat="1" ht="15"/>
    <row r="1608" s="28" customFormat="1" ht="15"/>
    <row r="1609" s="28" customFormat="1" ht="15"/>
    <row r="1610" s="28" customFormat="1" ht="15"/>
    <row r="1611" s="28" customFormat="1" ht="15"/>
    <row r="1612" s="28" customFormat="1" ht="15"/>
    <row r="1613" s="28" customFormat="1" ht="15"/>
    <row r="1614" s="28" customFormat="1" ht="15"/>
    <row r="1615" s="28" customFormat="1" ht="15"/>
    <row r="1616" s="28" customFormat="1" ht="15"/>
    <row r="1617" s="28" customFormat="1" ht="15"/>
    <row r="1618" s="28" customFormat="1" ht="15"/>
    <row r="1619" s="28" customFormat="1" ht="15"/>
    <row r="1620" s="28" customFormat="1" ht="15"/>
    <row r="1621" s="28" customFormat="1" ht="15"/>
    <row r="1622" s="28" customFormat="1" ht="15"/>
    <row r="1623" s="28" customFormat="1" ht="15"/>
    <row r="1624" s="28" customFormat="1" ht="15"/>
    <row r="1625" s="28" customFormat="1" ht="15"/>
    <row r="1626" s="28" customFormat="1" ht="15"/>
    <row r="1627" s="28" customFormat="1" ht="15"/>
    <row r="1628" s="28" customFormat="1" ht="15"/>
    <row r="1629" s="28" customFormat="1" ht="15"/>
    <row r="1630" s="28" customFormat="1" ht="15"/>
    <row r="1631" s="28" customFormat="1" ht="15"/>
    <row r="1632" s="28" customFormat="1" ht="15"/>
    <row r="1633" s="28" customFormat="1" ht="15"/>
    <row r="1634" s="28" customFormat="1" ht="15"/>
    <row r="1635" s="28" customFormat="1" ht="15"/>
    <row r="1636" s="28" customFormat="1" ht="15"/>
    <row r="1637" s="28" customFormat="1" ht="15"/>
    <row r="1638" s="28" customFormat="1" ht="15"/>
    <row r="1639" s="28" customFormat="1" ht="15"/>
    <row r="1640" s="28" customFormat="1" ht="15"/>
    <row r="1641" s="28" customFormat="1" ht="15"/>
    <row r="1642" s="28" customFormat="1" ht="15"/>
    <row r="1643" s="28" customFormat="1" ht="15"/>
    <row r="1644" s="28" customFormat="1" ht="15"/>
    <row r="1645" s="28" customFormat="1" ht="15"/>
    <row r="1646" s="28" customFormat="1" ht="15"/>
    <row r="1647" s="28" customFormat="1" ht="15"/>
    <row r="1648" s="28" customFormat="1" ht="15"/>
    <row r="1649" s="28" customFormat="1" ht="15"/>
    <row r="1650" s="28" customFormat="1" ht="15"/>
    <row r="1651" s="28" customFormat="1" ht="15"/>
    <row r="1652" s="28" customFormat="1" ht="15"/>
    <row r="1653" s="28" customFormat="1" ht="15"/>
    <row r="1654" s="28" customFormat="1" ht="15"/>
    <row r="1655" s="28" customFormat="1" ht="15"/>
    <row r="1656" s="28" customFormat="1" ht="15"/>
    <row r="1657" s="28" customFormat="1" ht="15"/>
    <row r="1658" s="28" customFormat="1" ht="15"/>
    <row r="1659" s="28" customFormat="1" ht="15"/>
    <row r="1660" s="28" customFormat="1" ht="15"/>
    <row r="1661" s="28" customFormat="1" ht="15"/>
    <row r="1662" s="28" customFormat="1" ht="15"/>
    <row r="1663" s="28" customFormat="1" ht="15"/>
    <row r="1664" s="28" customFormat="1" ht="15"/>
    <row r="1665" s="28" customFormat="1" ht="15"/>
    <row r="1666" s="28" customFormat="1" ht="15"/>
    <row r="1667" s="28" customFormat="1" ht="15"/>
    <row r="1668" s="28" customFormat="1" ht="15"/>
    <row r="1669" s="28" customFormat="1" ht="15"/>
    <row r="1670" s="28" customFormat="1" ht="15"/>
    <row r="1671" s="28" customFormat="1" ht="15"/>
    <row r="1672" s="28" customFormat="1" ht="15"/>
    <row r="1673" s="28" customFormat="1" ht="15"/>
    <row r="1674" s="28" customFormat="1" ht="15"/>
    <row r="1675" s="28" customFormat="1" ht="15"/>
    <row r="1676" s="28" customFormat="1" ht="15"/>
    <row r="1677" s="28" customFormat="1" ht="15"/>
    <row r="1678" s="28" customFormat="1" ht="15"/>
    <row r="1679" s="28" customFormat="1" ht="15"/>
    <row r="1680" s="28" customFormat="1" ht="15"/>
    <row r="1681" s="28" customFormat="1" ht="15"/>
    <row r="1682" s="28" customFormat="1" ht="15"/>
    <row r="1683" s="28" customFormat="1" ht="15"/>
    <row r="1684" s="28" customFormat="1" ht="15"/>
    <row r="1685" s="28" customFormat="1" ht="15"/>
    <row r="1686" s="28" customFormat="1" ht="15"/>
    <row r="1687" s="28" customFormat="1" ht="15"/>
    <row r="1688" s="28" customFormat="1" ht="15"/>
    <row r="1689" s="28" customFormat="1" ht="15"/>
    <row r="1690" s="28" customFormat="1" ht="15"/>
    <row r="1691" s="28" customFormat="1" ht="15"/>
    <row r="1692" s="28" customFormat="1" ht="15"/>
    <row r="1693" s="28" customFormat="1" ht="15"/>
    <row r="1694" s="28" customFormat="1" ht="15"/>
    <row r="1695" s="28" customFormat="1" ht="15"/>
    <row r="1696" s="28" customFormat="1" ht="15"/>
    <row r="1697" s="28" customFormat="1" ht="15"/>
    <row r="1698" s="28" customFormat="1" ht="15"/>
    <row r="1699" s="28" customFormat="1" ht="15"/>
    <row r="1700" s="28" customFormat="1" ht="15"/>
    <row r="1701" s="28" customFormat="1" ht="15"/>
    <row r="1702" s="28" customFormat="1" ht="15"/>
    <row r="1703" s="28" customFormat="1" ht="15"/>
    <row r="1704" s="28" customFormat="1" ht="15"/>
    <row r="1705" s="28" customFormat="1" ht="15"/>
    <row r="1706" s="28" customFormat="1" ht="15"/>
    <row r="1707" s="28" customFormat="1" ht="15"/>
    <row r="1708" s="28" customFormat="1" ht="15"/>
    <row r="1709" s="28" customFormat="1" ht="15"/>
    <row r="1710" s="28" customFormat="1" ht="15"/>
    <row r="1711" s="28" customFormat="1" ht="15"/>
    <row r="1712" s="28" customFormat="1" ht="15"/>
    <row r="1713" s="28" customFormat="1" ht="15"/>
    <row r="1714" s="28" customFormat="1" ht="15"/>
    <row r="1715" s="28" customFormat="1" ht="15"/>
    <row r="1716" s="28" customFormat="1" ht="15"/>
    <row r="1717" s="28" customFormat="1" ht="15"/>
    <row r="1718" s="28" customFormat="1" ht="15"/>
    <row r="1719" s="28" customFormat="1" ht="15"/>
    <row r="1720" s="28" customFormat="1" ht="15"/>
    <row r="1721" s="28" customFormat="1" ht="15"/>
    <row r="1722" s="28" customFormat="1" ht="15"/>
    <row r="1723" s="28" customFormat="1" ht="15"/>
    <row r="1724" s="28" customFormat="1" ht="15"/>
    <row r="1725" s="28" customFormat="1" ht="15"/>
    <row r="1726" s="28" customFormat="1" ht="15"/>
    <row r="1727" s="28" customFormat="1" ht="15"/>
    <row r="1728" s="28" customFormat="1" ht="15"/>
    <row r="1729" s="28" customFormat="1" ht="15"/>
    <row r="1730" s="28" customFormat="1" ht="15"/>
    <row r="1731" s="28" customFormat="1" ht="15"/>
    <row r="1732" s="28" customFormat="1" ht="15"/>
    <row r="1733" s="28" customFormat="1" ht="15"/>
    <row r="1734" s="28" customFormat="1" ht="15"/>
    <row r="1735" s="28" customFormat="1" ht="15"/>
    <row r="1736" s="28" customFormat="1" ht="15"/>
    <row r="1737" s="28" customFormat="1" ht="15"/>
    <row r="1738" s="28" customFormat="1" ht="15"/>
    <row r="1739" s="28" customFormat="1" ht="15"/>
    <row r="1740" s="28" customFormat="1" ht="15"/>
    <row r="1741" s="28" customFormat="1" ht="15"/>
    <row r="1742" s="28" customFormat="1" ht="15"/>
    <row r="1743" s="28" customFormat="1" ht="15"/>
    <row r="1744" s="28" customFormat="1" ht="15"/>
    <row r="1745" s="28" customFormat="1" ht="15"/>
    <row r="1746" s="28" customFormat="1" ht="15"/>
    <row r="1747" s="28" customFormat="1" ht="15"/>
    <row r="1748" s="28" customFormat="1" ht="15"/>
    <row r="1749" s="28" customFormat="1" ht="15"/>
    <row r="1750" s="28" customFormat="1" ht="15"/>
    <row r="1751" s="28" customFormat="1" ht="15"/>
    <row r="1752" s="28" customFormat="1" ht="15"/>
    <row r="1753" s="28" customFormat="1" ht="15"/>
    <row r="1754" s="28" customFormat="1" ht="15"/>
    <row r="1755" s="28" customFormat="1" ht="15"/>
    <row r="1756" s="28" customFormat="1" ht="15"/>
    <row r="1757" s="28" customFormat="1" ht="15"/>
    <row r="1758" s="28" customFormat="1" ht="15"/>
    <row r="1759" s="28" customFormat="1" ht="15"/>
    <row r="1760" s="28" customFormat="1" ht="15"/>
    <row r="1761" s="28" customFormat="1" ht="15"/>
    <row r="1762" s="28" customFormat="1" ht="15"/>
    <row r="1763" s="28" customFormat="1" ht="15"/>
    <row r="1764" s="28" customFormat="1" ht="15"/>
    <row r="1765" s="28" customFormat="1" ht="15"/>
    <row r="1766" s="28" customFormat="1" ht="15"/>
    <row r="1767" s="28" customFormat="1" ht="15"/>
    <row r="1768" s="28" customFormat="1" ht="15"/>
    <row r="1769" s="28" customFormat="1" ht="15"/>
    <row r="1770" s="28" customFormat="1" ht="15"/>
    <row r="1771" s="28" customFormat="1" ht="15"/>
    <row r="1772" s="28" customFormat="1" ht="15"/>
    <row r="1773" s="28" customFormat="1" ht="15"/>
    <row r="1774" s="28" customFormat="1" ht="15"/>
    <row r="1775" s="28" customFormat="1" ht="15"/>
    <row r="1776" s="28" customFormat="1" ht="15"/>
    <row r="1777" s="28" customFormat="1" ht="15"/>
    <row r="1778" s="28" customFormat="1" ht="15"/>
    <row r="1779" s="28" customFormat="1" ht="15"/>
    <row r="1780" s="28" customFormat="1" ht="15"/>
    <row r="1781" s="28" customFormat="1" ht="15"/>
    <row r="1782" s="28" customFormat="1" ht="15"/>
    <row r="1783" s="28" customFormat="1" ht="15"/>
    <row r="1784" s="28" customFormat="1" ht="15"/>
    <row r="1785" s="28" customFormat="1" ht="15"/>
    <row r="1786" s="28" customFormat="1" ht="15"/>
    <row r="1787" s="28" customFormat="1" ht="15"/>
    <row r="1788" s="28" customFormat="1" ht="15"/>
    <row r="1789" s="28" customFormat="1" ht="15"/>
    <row r="1790" s="28" customFormat="1" ht="15"/>
    <row r="1791" s="28" customFormat="1" ht="15"/>
    <row r="1792" s="28" customFormat="1" ht="15"/>
    <row r="1793" s="28" customFormat="1" ht="15"/>
    <row r="1794" s="28" customFormat="1" ht="15"/>
    <row r="1795" s="28" customFormat="1" ht="15"/>
    <row r="1796" s="28" customFormat="1" ht="15"/>
    <row r="1797" s="28" customFormat="1" ht="15"/>
    <row r="1798" s="28" customFormat="1" ht="15"/>
    <row r="1799" s="28" customFormat="1" ht="15"/>
    <row r="1800" s="28" customFormat="1" ht="15"/>
    <row r="1801" s="28" customFormat="1" ht="15"/>
    <row r="1802" s="28" customFormat="1" ht="15"/>
    <row r="1803" s="28" customFormat="1" ht="15"/>
    <row r="1804" s="28" customFormat="1" ht="15"/>
    <row r="1805" s="28" customFormat="1" ht="15"/>
    <row r="1806" s="28" customFormat="1" ht="15"/>
    <row r="1807" s="28" customFormat="1" ht="15"/>
    <row r="1808" s="28" customFormat="1" ht="15"/>
    <row r="1809" s="28" customFormat="1" ht="15"/>
    <row r="1810" s="28" customFormat="1" ht="15"/>
    <row r="1811" s="28" customFormat="1" ht="15"/>
    <row r="1812" s="28" customFormat="1" ht="15"/>
    <row r="1813" s="28" customFormat="1" ht="15"/>
    <row r="1814" s="28" customFormat="1" ht="15"/>
    <row r="1815" s="28" customFormat="1" ht="15"/>
    <row r="1816" s="28" customFormat="1" ht="15"/>
    <row r="1817" s="28" customFormat="1" ht="15"/>
    <row r="1818" s="28" customFormat="1" ht="15"/>
    <row r="1819" s="28" customFormat="1" ht="15"/>
    <row r="1820" s="28" customFormat="1" ht="15"/>
    <row r="1821" s="28" customFormat="1" ht="15"/>
    <row r="1822" s="28" customFormat="1" ht="15"/>
    <row r="1823" s="28" customFormat="1" ht="15"/>
    <row r="1824" s="28" customFormat="1" ht="15"/>
    <row r="1825" s="28" customFormat="1" ht="15"/>
    <row r="1826" s="28" customFormat="1" ht="15"/>
    <row r="1827" s="28" customFormat="1" ht="15"/>
    <row r="1828" s="28" customFormat="1" ht="15"/>
    <row r="1829" s="28" customFormat="1" ht="15"/>
    <row r="1830" s="28" customFormat="1" ht="15"/>
    <row r="1831" s="28" customFormat="1" ht="15"/>
    <row r="1832" s="28" customFormat="1" ht="15"/>
    <row r="1833" s="28" customFormat="1" ht="15"/>
    <row r="1834" s="28" customFormat="1" ht="15"/>
    <row r="1835" s="28" customFormat="1" ht="15"/>
    <row r="1836" s="28" customFormat="1" ht="15"/>
    <row r="1837" s="28" customFormat="1" ht="15"/>
    <row r="1838" s="28" customFormat="1" ht="15"/>
    <row r="1839" s="28" customFormat="1" ht="15"/>
    <row r="1840" s="28" customFormat="1" ht="15"/>
    <row r="1841" s="28" customFormat="1" ht="15"/>
    <row r="1842" s="28" customFormat="1" ht="15"/>
    <row r="1843" s="28" customFormat="1" ht="15"/>
    <row r="1844" s="28" customFormat="1" ht="15"/>
    <row r="1845" s="28" customFormat="1" ht="15"/>
    <row r="1846" s="28" customFormat="1" ht="15"/>
    <row r="1847" s="28" customFormat="1" ht="15"/>
    <row r="1848" s="28" customFormat="1" ht="15"/>
    <row r="1849" s="28" customFormat="1" ht="15"/>
    <row r="1850" s="28" customFormat="1" ht="15"/>
    <row r="1851" s="28" customFormat="1" ht="15"/>
    <row r="1852" s="28" customFormat="1" ht="15"/>
    <row r="1853" s="28" customFormat="1" ht="15"/>
    <row r="1854" s="28" customFormat="1" ht="15"/>
    <row r="1855" s="28" customFormat="1" ht="15"/>
    <row r="1856" s="28" customFormat="1" ht="15"/>
    <row r="1857" s="28" customFormat="1" ht="15"/>
    <row r="1858" s="28" customFormat="1" ht="15"/>
    <row r="1859" s="28" customFormat="1" ht="15"/>
    <row r="1860" s="28" customFormat="1" ht="15"/>
    <row r="1861" s="28" customFormat="1" ht="15"/>
    <row r="1862" s="28" customFormat="1" ht="15"/>
    <row r="1863" s="28" customFormat="1" ht="15"/>
    <row r="1864" s="28" customFormat="1" ht="15"/>
    <row r="1865" s="28" customFormat="1" ht="15"/>
    <row r="1866" s="28" customFormat="1" ht="15"/>
    <row r="1867" s="28" customFormat="1" ht="15"/>
    <row r="1868" s="28" customFormat="1" ht="15"/>
    <row r="1869" s="28" customFormat="1" ht="15"/>
    <row r="1870" s="28" customFormat="1" ht="15"/>
    <row r="1871" s="28" customFormat="1" ht="15"/>
    <row r="1872" s="28" customFormat="1" ht="15"/>
    <row r="1873" s="28" customFormat="1" ht="15"/>
    <row r="1874" s="28" customFormat="1" ht="15"/>
    <row r="1875" s="28" customFormat="1" ht="15"/>
    <row r="1876" s="28" customFormat="1" ht="15"/>
    <row r="1877" s="28" customFormat="1" ht="15"/>
    <row r="1878" s="28" customFormat="1" ht="15"/>
    <row r="1879" s="28" customFormat="1" ht="15"/>
    <row r="1880" s="28" customFormat="1" ht="15"/>
    <row r="1881" s="28" customFormat="1" ht="15"/>
    <row r="1882" s="28" customFormat="1" ht="15"/>
    <row r="1883" s="28" customFormat="1" ht="15"/>
    <row r="1884" s="28" customFormat="1" ht="15"/>
    <row r="1885" s="28" customFormat="1" ht="15"/>
    <row r="1886" s="28" customFormat="1" ht="15"/>
    <row r="1887" s="28" customFormat="1" ht="15"/>
    <row r="1888" s="28" customFormat="1" ht="15"/>
    <row r="1889" s="28" customFormat="1" ht="15"/>
    <row r="1890" s="28" customFormat="1" ht="15"/>
    <row r="1891" s="28" customFormat="1" ht="15"/>
    <row r="1892" s="28" customFormat="1" ht="15"/>
    <row r="1893" s="28" customFormat="1" ht="15"/>
    <row r="1894" s="28" customFormat="1" ht="15"/>
    <row r="1895" s="28" customFormat="1" ht="15"/>
    <row r="1896" s="28" customFormat="1" ht="15"/>
    <row r="1897" s="28" customFormat="1" ht="15"/>
    <row r="1898" s="28" customFormat="1" ht="15"/>
    <row r="1899" s="28" customFormat="1" ht="15"/>
    <row r="1900" s="28" customFormat="1" ht="15"/>
    <row r="1901" s="28" customFormat="1" ht="15"/>
    <row r="1902" s="28" customFormat="1" ht="15"/>
    <row r="1903" s="28" customFormat="1" ht="15"/>
    <row r="1904" s="28" customFormat="1" ht="15"/>
    <row r="1905" s="28" customFormat="1" ht="15"/>
    <row r="1906" s="28" customFormat="1" ht="15"/>
    <row r="1907" s="28" customFormat="1" ht="15"/>
    <row r="1908" s="28" customFormat="1" ht="15"/>
    <row r="1909" s="28" customFormat="1" ht="15"/>
    <row r="1910" s="28" customFormat="1" ht="15"/>
    <row r="1911" s="28" customFormat="1" ht="15"/>
    <row r="1912" s="28" customFormat="1" ht="15"/>
    <row r="1913" s="28" customFormat="1" ht="15"/>
    <row r="1914" s="28" customFormat="1" ht="15"/>
    <row r="1915" s="28" customFormat="1" ht="15"/>
    <row r="1916" s="28" customFormat="1" ht="15"/>
    <row r="1917" s="28" customFormat="1" ht="15"/>
    <row r="1918" s="28" customFormat="1" ht="15"/>
    <row r="1919" s="28" customFormat="1" ht="15"/>
    <row r="1920" s="28" customFormat="1" ht="15"/>
    <row r="1921" s="28" customFormat="1" ht="15"/>
    <row r="1922" s="28" customFormat="1" ht="15"/>
    <row r="1923" s="28" customFormat="1" ht="15"/>
    <row r="1924" s="28" customFormat="1" ht="15"/>
    <row r="1925" s="28" customFormat="1" ht="15"/>
    <row r="1926" s="28" customFormat="1" ht="15"/>
    <row r="1927" s="28" customFormat="1" ht="15"/>
    <row r="1928" s="28" customFormat="1" ht="15"/>
    <row r="1929" s="28" customFormat="1" ht="15"/>
    <row r="1930" s="28" customFormat="1" ht="15"/>
    <row r="1931" s="28" customFormat="1" ht="15"/>
    <row r="1932" s="28" customFormat="1" ht="15"/>
    <row r="1933" s="28" customFormat="1" ht="15"/>
    <row r="1934" s="28" customFormat="1" ht="15"/>
    <row r="1935" s="28" customFormat="1" ht="15"/>
    <row r="1936" s="28" customFormat="1" ht="15"/>
    <row r="1937" s="28" customFormat="1" ht="15"/>
    <row r="1938" s="28" customFormat="1" ht="15"/>
    <row r="1939" s="28" customFormat="1" ht="15"/>
    <row r="1940" s="28" customFormat="1" ht="15"/>
    <row r="1941" s="28" customFormat="1" ht="15"/>
    <row r="1942" s="28" customFormat="1" ht="15"/>
    <row r="1943" s="28" customFormat="1" ht="15"/>
    <row r="1944" s="28" customFormat="1" ht="15"/>
    <row r="1945" s="28" customFormat="1" ht="15"/>
    <row r="1946" s="28" customFormat="1" ht="15"/>
    <row r="1947" s="28" customFormat="1" ht="15"/>
    <row r="1948" s="28" customFormat="1" ht="15"/>
    <row r="1949" s="28" customFormat="1" ht="15"/>
    <row r="1950" s="28" customFormat="1" ht="15"/>
    <row r="1951" s="28" customFormat="1" ht="15"/>
    <row r="1952" s="28" customFormat="1" ht="15"/>
    <row r="1953" s="28" customFormat="1" ht="15"/>
    <row r="1954" s="28" customFormat="1" ht="15"/>
    <row r="1955" s="28" customFormat="1" ht="15"/>
    <row r="1956" s="28" customFormat="1" ht="15"/>
    <row r="1957" s="28" customFormat="1" ht="15"/>
    <row r="1958" s="28" customFormat="1" ht="15"/>
    <row r="1959" s="28" customFormat="1" ht="15"/>
    <row r="1960" s="28" customFormat="1" ht="15"/>
    <row r="1961" s="28" customFormat="1" ht="15"/>
    <row r="1962" s="28" customFormat="1" ht="15"/>
    <row r="1963" s="28" customFormat="1" ht="15"/>
    <row r="1964" s="28" customFormat="1" ht="15"/>
    <row r="1965" s="28" customFormat="1" ht="15"/>
    <row r="1966" s="28" customFormat="1" ht="15"/>
    <row r="1967" s="28" customFormat="1" ht="15"/>
    <row r="1968" s="28" customFormat="1" ht="15"/>
    <row r="1969" s="28" customFormat="1" ht="15"/>
    <row r="1970" s="28" customFormat="1" ht="15"/>
    <row r="1971" s="28" customFormat="1" ht="15"/>
    <row r="1972" s="28" customFormat="1" ht="15"/>
    <row r="1973" s="28" customFormat="1" ht="15"/>
    <row r="1974" s="28" customFormat="1" ht="15"/>
    <row r="1975" s="28" customFormat="1" ht="15"/>
    <row r="1976" s="28" customFormat="1" ht="15"/>
    <row r="1977" s="28" customFormat="1" ht="15"/>
    <row r="1978" s="28" customFormat="1" ht="15"/>
    <row r="1979" s="28" customFormat="1" ht="15"/>
    <row r="1980" s="28" customFormat="1" ht="15"/>
    <row r="1981" s="28" customFormat="1" ht="15"/>
    <row r="1982" s="28" customFormat="1" ht="15"/>
    <row r="1983" s="28" customFormat="1" ht="15"/>
    <row r="1984" s="28" customFormat="1" ht="15"/>
    <row r="1985" s="28" customFormat="1" ht="15"/>
    <row r="1986" s="28" customFormat="1" ht="15"/>
    <row r="1987" s="28" customFormat="1" ht="15"/>
    <row r="1988" s="28" customFormat="1" ht="15"/>
    <row r="1989" s="28" customFormat="1" ht="15"/>
    <row r="1990" s="28" customFormat="1" ht="15"/>
    <row r="1991" s="28" customFormat="1" ht="15"/>
    <row r="1992" s="28" customFormat="1" ht="15"/>
    <row r="1993" s="28" customFormat="1" ht="15"/>
    <row r="1994" s="28" customFormat="1" ht="15"/>
    <row r="1995" s="28" customFormat="1" ht="15"/>
    <row r="1996" s="28" customFormat="1" ht="15"/>
    <row r="1997" s="28" customFormat="1" ht="15"/>
    <row r="1998" s="28" customFormat="1" ht="15"/>
    <row r="1999" s="28" customFormat="1" ht="15"/>
    <row r="2000" s="28" customFormat="1" ht="15"/>
    <row r="2001" s="28" customFormat="1" ht="15"/>
    <row r="2002" s="28" customFormat="1" ht="15"/>
    <row r="2003" s="28" customFormat="1" ht="15"/>
    <row r="2004" s="28" customFormat="1" ht="15"/>
    <row r="2005" s="28" customFormat="1" ht="15"/>
    <row r="2006" s="28" customFormat="1" ht="15"/>
    <row r="2007" s="28" customFormat="1" ht="15"/>
    <row r="2008" s="28" customFormat="1" ht="15"/>
    <row r="2009" s="28" customFormat="1" ht="15"/>
    <row r="2010" s="28" customFormat="1" ht="15"/>
    <row r="2011" s="28" customFormat="1" ht="15"/>
    <row r="2012" s="28" customFormat="1" ht="15"/>
    <row r="2013" s="28" customFormat="1" ht="15"/>
    <row r="2014" s="28" customFormat="1" ht="15"/>
    <row r="2015" s="28" customFormat="1" ht="15"/>
    <row r="2016" s="28" customFormat="1" ht="15"/>
    <row r="2017" s="28" customFormat="1" ht="15"/>
    <row r="2018" s="28" customFormat="1" ht="15"/>
    <row r="2019" s="28" customFormat="1" ht="15"/>
    <row r="2020" s="28" customFormat="1" ht="15"/>
    <row r="2021" s="28" customFormat="1" ht="15"/>
    <row r="2022" s="28" customFormat="1" ht="15"/>
    <row r="2023" s="28" customFormat="1" ht="15"/>
    <row r="2024" s="28" customFormat="1" ht="15"/>
    <row r="2025" s="28" customFormat="1" ht="15"/>
    <row r="2026" s="28" customFormat="1" ht="15"/>
    <row r="2027" s="28" customFormat="1" ht="15"/>
    <row r="2028" s="28" customFormat="1" ht="15"/>
    <row r="2029" s="28" customFormat="1" ht="15"/>
    <row r="2030" s="28" customFormat="1" ht="15"/>
    <row r="2031" s="28" customFormat="1" ht="15"/>
    <row r="2032" s="28" customFormat="1" ht="15"/>
    <row r="2033" s="28" customFormat="1" ht="15"/>
    <row r="2034" s="28" customFormat="1" ht="15"/>
    <row r="2035" s="28" customFormat="1" ht="15"/>
    <row r="2036" s="28" customFormat="1" ht="15"/>
    <row r="2037" s="28" customFormat="1" ht="15"/>
    <row r="2038" s="28" customFormat="1" ht="15"/>
    <row r="2039" s="28" customFormat="1" ht="15"/>
    <row r="2040" s="28" customFormat="1" ht="15"/>
    <row r="2041" s="28" customFormat="1" ht="15"/>
    <row r="2042" s="28" customFormat="1" ht="15"/>
    <row r="2043" s="28" customFormat="1" ht="15"/>
    <row r="2044" s="28" customFormat="1" ht="15"/>
    <row r="2045" s="28" customFormat="1" ht="15"/>
    <row r="2046" s="28" customFormat="1" ht="15"/>
    <row r="2047" s="28" customFormat="1" ht="15"/>
    <row r="2048" s="28" customFormat="1" ht="15"/>
    <row r="2049" s="28" customFormat="1" ht="15"/>
    <row r="2050" s="28" customFormat="1" ht="15"/>
    <row r="2051" s="28" customFormat="1" ht="15"/>
    <row r="2052" s="28" customFormat="1" ht="15"/>
    <row r="2053" s="28" customFormat="1" ht="15"/>
    <row r="2054" s="28" customFormat="1" ht="15"/>
    <row r="2055" s="28" customFormat="1" ht="15"/>
    <row r="2056" s="28" customFormat="1" ht="15"/>
    <row r="2057" s="28" customFormat="1" ht="15"/>
    <row r="2058" s="28" customFormat="1" ht="15"/>
    <row r="2059" s="28" customFormat="1" ht="15"/>
    <row r="2060" s="28" customFormat="1" ht="15"/>
    <row r="2061" s="28" customFormat="1" ht="15"/>
    <row r="2062" s="28" customFormat="1" ht="15"/>
    <row r="2063" s="28" customFormat="1" ht="15"/>
    <row r="2064" s="28" customFormat="1" ht="15"/>
    <row r="2065" s="28" customFormat="1" ht="15"/>
    <row r="2066" s="28" customFormat="1" ht="15"/>
    <row r="2067" s="28" customFormat="1" ht="15"/>
    <row r="2068" s="28" customFormat="1" ht="15"/>
    <row r="2069" s="28" customFormat="1" ht="15"/>
    <row r="2070" s="28" customFormat="1" ht="15"/>
    <row r="2071" s="28" customFormat="1" ht="15"/>
    <row r="2072" s="28" customFormat="1" ht="15"/>
    <row r="2073" s="28" customFormat="1" ht="15"/>
    <row r="2074" s="28" customFormat="1" ht="15"/>
    <row r="2075" s="28" customFormat="1" ht="15"/>
    <row r="2076" s="28" customFormat="1" ht="15"/>
    <row r="2077" s="28" customFormat="1" ht="15"/>
    <row r="2078" s="28" customFormat="1" ht="15"/>
    <row r="2079" s="28" customFormat="1" ht="15"/>
    <row r="2080" s="28" customFormat="1" ht="15"/>
    <row r="2081" s="28" customFormat="1" ht="15"/>
    <row r="2082" s="28" customFormat="1" ht="15"/>
    <row r="2083" s="28" customFormat="1" ht="15"/>
    <row r="2084" s="28" customFormat="1" ht="15"/>
    <row r="2085" s="28" customFormat="1" ht="15"/>
    <row r="2086" s="28" customFormat="1" ht="15"/>
    <row r="2087" s="28" customFormat="1" ht="15"/>
    <row r="2088" s="28" customFormat="1" ht="15"/>
    <row r="2089" s="28" customFormat="1" ht="15"/>
    <row r="2090" s="28" customFormat="1" ht="15"/>
    <row r="2091" s="28" customFormat="1" ht="15"/>
    <row r="2092" s="28" customFormat="1" ht="15"/>
    <row r="2093" s="28" customFormat="1" ht="15"/>
    <row r="2094" s="28" customFormat="1" ht="15"/>
    <row r="2095" s="28" customFormat="1" ht="15"/>
    <row r="2096" s="28" customFormat="1" ht="15"/>
    <row r="2097" s="28" customFormat="1" ht="15"/>
    <row r="2098" s="28" customFormat="1" ht="15"/>
    <row r="2099" s="28" customFormat="1" ht="15"/>
    <row r="2100" s="28" customFormat="1" ht="15"/>
    <row r="2101" s="28" customFormat="1" ht="15"/>
    <row r="2102" s="28" customFormat="1" ht="15"/>
    <row r="2103" s="28" customFormat="1" ht="15"/>
    <row r="2104" s="28" customFormat="1" ht="15"/>
    <row r="2105" s="28" customFormat="1" ht="15"/>
    <row r="2106" s="28" customFormat="1" ht="15"/>
    <row r="2107" s="28" customFormat="1" ht="15"/>
    <row r="2108" s="28" customFormat="1" ht="15"/>
    <row r="2109" s="28" customFormat="1" ht="15"/>
    <row r="2110" s="28" customFormat="1" ht="15"/>
    <row r="2111" s="28" customFormat="1" ht="15"/>
    <row r="2112" s="28" customFormat="1" ht="15"/>
    <row r="2113" s="28" customFormat="1" ht="15"/>
    <row r="2114" s="28" customFormat="1" ht="15"/>
    <row r="2115" s="28" customFormat="1" ht="15"/>
    <row r="2116" s="28" customFormat="1" ht="15"/>
    <row r="2117" s="28" customFormat="1" ht="15"/>
    <row r="2118" s="28" customFormat="1" ht="15"/>
    <row r="2119" s="28" customFormat="1" ht="15"/>
    <row r="2120" s="28" customFormat="1" ht="15"/>
    <row r="2121" s="28" customFormat="1" ht="15"/>
    <row r="2122" s="28" customFormat="1" ht="15"/>
    <row r="2123" s="28" customFormat="1" ht="15"/>
    <row r="2124" s="28" customFormat="1" ht="15"/>
    <row r="2125" s="28" customFormat="1" ht="15"/>
    <row r="2126" s="28" customFormat="1" ht="15"/>
    <row r="2127" s="28" customFormat="1" ht="15"/>
    <row r="2128" s="28" customFormat="1" ht="15"/>
    <row r="2129" s="28" customFormat="1" ht="15"/>
    <row r="2130" s="28" customFormat="1" ht="15"/>
    <row r="2131" s="28" customFormat="1" ht="15"/>
    <row r="2132" s="28" customFormat="1" ht="15"/>
    <row r="2133" s="28" customFormat="1" ht="15"/>
    <row r="2134" s="28" customFormat="1" ht="15"/>
    <row r="2135" s="28" customFormat="1" ht="15"/>
    <row r="2136" s="28" customFormat="1" ht="15"/>
    <row r="2137" s="28" customFormat="1" ht="15"/>
    <row r="2138" s="28" customFormat="1" ht="15"/>
    <row r="2139" s="28" customFormat="1" ht="15"/>
    <row r="2140" s="28" customFormat="1" ht="15"/>
    <row r="2141" s="28" customFormat="1" ht="15"/>
    <row r="2142" s="28" customFormat="1" ht="15"/>
    <row r="2143" s="28" customFormat="1" ht="15"/>
    <row r="2144" s="28" customFormat="1" ht="15"/>
    <row r="2145" s="28" customFormat="1" ht="15"/>
    <row r="2146" s="28" customFormat="1" ht="15"/>
    <row r="2147" s="28" customFormat="1" ht="15"/>
    <row r="2148" s="28" customFormat="1" ht="15"/>
    <row r="2149" s="28" customFormat="1" ht="15"/>
    <row r="2150" s="28" customFormat="1" ht="15"/>
    <row r="2151" s="28" customFormat="1" ht="15"/>
    <row r="2152" s="28" customFormat="1" ht="15"/>
    <row r="2153" s="28" customFormat="1" ht="15"/>
    <row r="2154" s="28" customFormat="1" ht="15"/>
    <row r="2155" s="28" customFormat="1" ht="15"/>
    <row r="2156" s="28" customFormat="1" ht="15"/>
    <row r="2157" s="28" customFormat="1" ht="15"/>
    <row r="2158" s="28" customFormat="1" ht="15"/>
    <row r="2159" s="28" customFormat="1" ht="15"/>
    <row r="2160" s="28" customFormat="1" ht="15"/>
    <row r="2161" s="28" customFormat="1" ht="15"/>
    <row r="2162" s="28" customFormat="1" ht="15"/>
    <row r="2163" s="28" customFormat="1" ht="15"/>
    <row r="2164" s="28" customFormat="1" ht="15"/>
    <row r="2165" s="28" customFormat="1" ht="15"/>
    <row r="2166" s="28" customFormat="1" ht="15"/>
    <row r="2167" s="28" customFormat="1" ht="15"/>
    <row r="2168" s="28" customFormat="1" ht="15"/>
    <row r="2169" s="28" customFormat="1" ht="15"/>
    <row r="2170" s="28" customFormat="1" ht="15"/>
    <row r="2171" s="28" customFormat="1" ht="15"/>
    <row r="2172" s="28" customFormat="1" ht="15"/>
    <row r="2173" s="28" customFormat="1" ht="15"/>
    <row r="2174" s="28" customFormat="1" ht="15"/>
    <row r="2175" s="28" customFormat="1" ht="15"/>
    <row r="2176" s="28" customFormat="1" ht="15"/>
    <row r="2177" s="28" customFormat="1" ht="15"/>
    <row r="2178" s="28" customFormat="1" ht="15"/>
    <row r="2179" s="28" customFormat="1" ht="15"/>
    <row r="2180" s="28" customFormat="1" ht="15"/>
    <row r="2181" s="28" customFormat="1" ht="15"/>
    <row r="2182" s="28" customFormat="1" ht="15"/>
    <row r="2183" s="28" customFormat="1" ht="15"/>
    <row r="2184" s="28" customFormat="1" ht="15"/>
    <row r="2185" s="28" customFormat="1" ht="15"/>
    <row r="2186" s="28" customFormat="1" ht="15"/>
    <row r="2187" s="28" customFormat="1" ht="15"/>
    <row r="2188" s="28" customFormat="1" ht="15"/>
    <row r="2189" s="28" customFormat="1" ht="15"/>
    <row r="2190" s="28" customFormat="1" ht="15"/>
    <row r="2191" s="28" customFormat="1" ht="15"/>
    <row r="2192" s="28" customFormat="1" ht="15"/>
    <row r="2193" s="28" customFormat="1" ht="15"/>
    <row r="2194" s="28" customFormat="1" ht="15"/>
    <row r="2195" s="28" customFormat="1" ht="15"/>
    <row r="2196" s="28" customFormat="1" ht="15"/>
    <row r="2197" s="28" customFormat="1" ht="15"/>
    <row r="2198" s="28" customFormat="1" ht="15"/>
    <row r="2199" s="28" customFormat="1" ht="15"/>
    <row r="2200" s="28" customFormat="1" ht="15"/>
    <row r="2201" s="28" customFormat="1" ht="15"/>
    <row r="2202" s="28" customFormat="1" ht="15"/>
    <row r="2203" s="28" customFormat="1" ht="15"/>
    <row r="2204" s="28" customFormat="1" ht="15"/>
    <row r="2205" s="28" customFormat="1" ht="15"/>
    <row r="2206" s="28" customFormat="1" ht="15"/>
    <row r="2207" s="28" customFormat="1" ht="15"/>
    <row r="2208" s="28" customFormat="1" ht="15"/>
    <row r="2209" s="28" customFormat="1" ht="15"/>
    <row r="2210" s="28" customFormat="1" ht="15"/>
    <row r="2211" s="28" customFormat="1" ht="15"/>
    <row r="2212" s="28" customFormat="1" ht="15"/>
    <row r="2213" s="28" customFormat="1" ht="15"/>
    <row r="2214" s="28" customFormat="1" ht="15"/>
    <row r="2215" s="28" customFormat="1" ht="15"/>
    <row r="2216" s="28" customFormat="1" ht="15"/>
    <row r="2217" s="28" customFormat="1" ht="15"/>
    <row r="2218" s="28" customFormat="1" ht="15"/>
    <row r="2219" s="28" customFormat="1" ht="15"/>
    <row r="2220" s="28" customFormat="1" ht="15"/>
    <row r="2221" s="28" customFormat="1" ht="15"/>
    <row r="2222" s="28" customFormat="1" ht="15"/>
    <row r="2223" s="28" customFormat="1" ht="15"/>
    <row r="2224" s="28" customFormat="1" ht="15"/>
    <row r="2225" s="28" customFormat="1" ht="15"/>
    <row r="2226" s="28" customFormat="1" ht="15"/>
    <row r="2227" s="28" customFormat="1" ht="15"/>
    <row r="2228" s="28" customFormat="1" ht="15"/>
    <row r="2229" s="28" customFormat="1" ht="15"/>
    <row r="2230" s="28" customFormat="1" ht="15"/>
    <row r="2231" s="28" customFormat="1" ht="15"/>
    <row r="2232" s="28" customFormat="1" ht="15"/>
    <row r="2233" s="28" customFormat="1" ht="15"/>
    <row r="2234" s="28" customFormat="1" ht="15"/>
    <row r="2235" s="28" customFormat="1" ht="15"/>
    <row r="2236" s="28" customFormat="1" ht="15"/>
    <row r="2237" s="28" customFormat="1" ht="15"/>
    <row r="2238" s="28" customFormat="1" ht="15"/>
    <row r="2239" s="28" customFormat="1" ht="15"/>
    <row r="2240" s="28" customFormat="1" ht="15"/>
    <row r="2241" s="28" customFormat="1" ht="15"/>
    <row r="2242" s="28" customFormat="1" ht="15"/>
    <row r="2243" s="28" customFormat="1" ht="15"/>
    <row r="2244" s="28" customFormat="1" ht="15"/>
    <row r="2245" s="28" customFormat="1" ht="15"/>
    <row r="2246" s="28" customFormat="1" ht="15"/>
    <row r="2247" s="28" customFormat="1" ht="15"/>
    <row r="2248" s="28" customFormat="1" ht="15"/>
    <row r="2249" s="28" customFormat="1" ht="15"/>
    <row r="2250" s="28" customFormat="1" ht="15"/>
    <row r="2251" s="28" customFormat="1" ht="15"/>
    <row r="2252" s="28" customFormat="1" ht="15"/>
    <row r="2253" s="28" customFormat="1" ht="15"/>
    <row r="2254" s="28" customFormat="1" ht="15"/>
    <row r="2255" s="28" customFormat="1" ht="15"/>
    <row r="2256" s="28" customFormat="1" ht="15"/>
    <row r="2257" s="28" customFormat="1" ht="15"/>
    <row r="2258" s="28" customFormat="1" ht="15"/>
    <row r="2259" s="28" customFormat="1" ht="15"/>
    <row r="2260" s="28" customFormat="1" ht="15"/>
    <row r="2261" s="28" customFormat="1" ht="15"/>
    <row r="2262" s="28" customFormat="1" ht="15"/>
    <row r="2263" s="28" customFormat="1" ht="15"/>
    <row r="2264" s="28" customFormat="1" ht="15"/>
    <row r="2265" s="28" customFormat="1" ht="15"/>
    <row r="2266" s="28" customFormat="1" ht="15"/>
    <row r="2267" s="28" customFormat="1" ht="15"/>
    <row r="2268" s="28" customFormat="1" ht="15"/>
    <row r="2269" s="28" customFormat="1" ht="15"/>
    <row r="2270" s="28" customFormat="1" ht="15"/>
    <row r="2271" s="28" customFormat="1" ht="15"/>
    <row r="2272" s="28" customFormat="1" ht="15"/>
    <row r="2273" s="28" customFormat="1" ht="15"/>
    <row r="2274" s="28" customFormat="1" ht="15"/>
    <row r="2275" s="28" customFormat="1" ht="15"/>
    <row r="2276" s="28" customFormat="1" ht="15"/>
    <row r="2277" s="28" customFormat="1" ht="15"/>
    <row r="2278" s="28" customFormat="1" ht="15"/>
    <row r="2279" s="28" customFormat="1" ht="15"/>
    <row r="2280" s="28" customFormat="1" ht="15"/>
    <row r="2281" s="28" customFormat="1" ht="15"/>
    <row r="2282" s="28" customFormat="1" ht="15"/>
    <row r="2283" s="28" customFormat="1" ht="15"/>
    <row r="2284" s="28" customFormat="1" ht="15"/>
    <row r="2285" s="28" customFormat="1" ht="15"/>
    <row r="2286" s="28" customFormat="1" ht="15"/>
    <row r="2287" s="28" customFormat="1" ht="15"/>
    <row r="2288" s="28" customFormat="1" ht="15"/>
    <row r="2289" s="28" customFormat="1" ht="15"/>
    <row r="2290" s="28" customFormat="1" ht="15"/>
    <row r="2291" s="28" customFormat="1" ht="15"/>
    <row r="2292" s="28" customFormat="1" ht="15"/>
    <row r="2293" s="28" customFormat="1" ht="15"/>
    <row r="2294" s="28" customFormat="1" ht="15"/>
    <row r="2295" s="28" customFormat="1" ht="15"/>
    <row r="2296" s="28" customFormat="1" ht="15"/>
    <row r="2297" s="28" customFormat="1" ht="15"/>
    <row r="2298" s="28" customFormat="1" ht="15"/>
    <row r="2299" s="28" customFormat="1" ht="15"/>
    <row r="2300" s="28" customFormat="1" ht="15"/>
    <row r="2301" s="28" customFormat="1" ht="15"/>
    <row r="2302" s="28" customFormat="1" ht="15"/>
    <row r="2303" s="28" customFormat="1" ht="15"/>
    <row r="2304" s="28" customFormat="1" ht="15"/>
    <row r="2305" s="28" customFormat="1" ht="15"/>
    <row r="2306" s="28" customFormat="1" ht="15"/>
    <row r="2307" s="28" customFormat="1" ht="15"/>
    <row r="2308" s="28" customFormat="1" ht="15"/>
    <row r="2309" s="28" customFormat="1" ht="15"/>
    <row r="2310" s="28" customFormat="1" ht="15"/>
    <row r="2311" s="28" customFormat="1" ht="15"/>
    <row r="2312" s="28" customFormat="1" ht="15"/>
    <row r="2313" s="28" customFormat="1" ht="15"/>
    <row r="2314" s="28" customFormat="1" ht="15"/>
    <row r="2315" s="28" customFormat="1" ht="15"/>
    <row r="2316" s="28" customFormat="1" ht="15"/>
    <row r="2317" s="28" customFormat="1" ht="15"/>
    <row r="2318" s="28" customFormat="1" ht="15"/>
    <row r="2319" s="28" customFormat="1" ht="15"/>
    <row r="2320" s="28" customFormat="1" ht="15"/>
    <row r="2321" s="28" customFormat="1" ht="15"/>
    <row r="2322" s="28" customFormat="1" ht="15"/>
    <row r="2323" s="28" customFormat="1" ht="15"/>
    <row r="2324" s="28" customFormat="1" ht="15"/>
    <row r="2325" s="28" customFormat="1" ht="15"/>
    <row r="2326" s="28" customFormat="1" ht="15"/>
    <row r="2327" s="28" customFormat="1" ht="15"/>
    <row r="2328" s="28" customFormat="1" ht="15"/>
    <row r="2329" s="28" customFormat="1" ht="15"/>
    <row r="2330" s="28" customFormat="1" ht="15"/>
    <row r="2331" s="28" customFormat="1" ht="15"/>
    <row r="2332" s="28" customFormat="1" ht="15"/>
    <row r="2333" s="28" customFormat="1" ht="15"/>
    <row r="2334" s="28" customFormat="1" ht="15"/>
    <row r="2335" s="28" customFormat="1" ht="15"/>
    <row r="2336" s="28" customFormat="1" ht="15"/>
    <row r="2337" s="28" customFormat="1" ht="15"/>
    <row r="2338" s="28" customFormat="1" ht="15"/>
    <row r="2339" s="28" customFormat="1" ht="15"/>
    <row r="2340" s="28" customFormat="1" ht="15"/>
    <row r="2341" s="28" customFormat="1" ht="15"/>
    <row r="2342" s="28" customFormat="1" ht="15"/>
    <row r="2343" s="28" customFormat="1" ht="15"/>
    <row r="2344" s="28" customFormat="1" ht="15"/>
    <row r="2345" s="28" customFormat="1" ht="15"/>
    <row r="2346" s="28" customFormat="1" ht="15"/>
    <row r="2347" s="28" customFormat="1" ht="15"/>
    <row r="2348" s="28" customFormat="1" ht="15"/>
    <row r="2349" s="28" customFormat="1" ht="15"/>
    <row r="2350" s="28" customFormat="1" ht="15"/>
    <row r="2351" s="28" customFormat="1" ht="15"/>
    <row r="2352" s="28" customFormat="1" ht="15"/>
    <row r="2353" s="28" customFormat="1" ht="15"/>
    <row r="2354" s="28" customFormat="1" ht="15"/>
    <row r="2355" s="28" customFormat="1" ht="15"/>
    <row r="2356" s="28" customFormat="1" ht="15"/>
    <row r="2357" s="28" customFormat="1" ht="15"/>
    <row r="2358" s="28" customFormat="1" ht="15"/>
    <row r="2359" s="28" customFormat="1" ht="15"/>
    <row r="2360" s="28" customFormat="1" ht="15"/>
    <row r="2361" s="28" customFormat="1" ht="15"/>
    <row r="2362" s="28" customFormat="1" ht="15"/>
    <row r="2363" s="28" customFormat="1" ht="15"/>
    <row r="2364" s="28" customFormat="1" ht="15"/>
    <row r="2365" s="28" customFormat="1" ht="15"/>
    <row r="2366" s="28" customFormat="1" ht="15"/>
    <row r="2367" s="28" customFormat="1" ht="15"/>
    <row r="2368" s="28" customFormat="1" ht="15"/>
    <row r="2369" s="28" customFormat="1" ht="15"/>
    <row r="2370" s="28" customFormat="1" ht="15"/>
    <row r="2371" s="28" customFormat="1" ht="15"/>
    <row r="2372" s="28" customFormat="1" ht="15"/>
    <row r="2373" s="28" customFormat="1" ht="15"/>
    <row r="2374" s="28" customFormat="1" ht="15"/>
    <row r="2375" s="28" customFormat="1" ht="15"/>
    <row r="2376" s="28" customFormat="1" ht="15"/>
    <row r="2377" s="28" customFormat="1" ht="15"/>
    <row r="2378" s="28" customFormat="1" ht="15"/>
    <row r="2379" s="28" customFormat="1" ht="15"/>
    <row r="2380" s="28" customFormat="1" ht="15"/>
    <row r="2381" s="28" customFormat="1" ht="15"/>
    <row r="2382" s="28" customFormat="1" ht="15"/>
    <row r="2383" s="28" customFormat="1" ht="15"/>
    <row r="2384" s="28" customFormat="1" ht="15"/>
    <row r="2385" s="28" customFormat="1" ht="15"/>
    <row r="2386" s="28" customFormat="1" ht="15"/>
    <row r="2387" s="28" customFormat="1" ht="15"/>
    <row r="2388" s="28" customFormat="1" ht="15"/>
    <row r="2389" s="28" customFormat="1" ht="15"/>
    <row r="2390" s="28" customFormat="1" ht="15"/>
    <row r="2391" s="28" customFormat="1" ht="15"/>
    <row r="2392" s="28" customFormat="1" ht="15"/>
    <row r="2393" s="28" customFormat="1" ht="15"/>
    <row r="2394" s="28" customFormat="1" ht="15"/>
    <row r="2395" s="28" customFormat="1" ht="15"/>
    <row r="2396" s="28" customFormat="1" ht="15"/>
    <row r="2397" s="28" customFormat="1" ht="15"/>
    <row r="2398" s="28" customFormat="1" ht="15"/>
    <row r="2399" s="28" customFormat="1" ht="15"/>
    <row r="2400" s="28" customFormat="1" ht="15"/>
    <row r="2401" s="28" customFormat="1" ht="15"/>
    <row r="2402" s="28" customFormat="1" ht="15"/>
    <row r="2403" s="28" customFormat="1" ht="15"/>
    <row r="2404" s="28" customFormat="1" ht="15"/>
    <row r="2405" s="28" customFormat="1" ht="15"/>
    <row r="2406" s="28" customFormat="1" ht="15"/>
    <row r="2407" s="28" customFormat="1" ht="15"/>
    <row r="2408" s="28" customFormat="1" ht="15"/>
    <row r="2409" s="28" customFormat="1" ht="15"/>
    <row r="2410" s="28" customFormat="1" ht="15"/>
    <row r="2411" s="28" customFormat="1" ht="15"/>
    <row r="2412" s="28" customFormat="1" ht="15"/>
    <row r="2413" s="28" customFormat="1" ht="15"/>
    <row r="2414" s="28" customFormat="1" ht="15"/>
    <row r="2415" s="28" customFormat="1" ht="15"/>
    <row r="2416" s="28" customFormat="1" ht="15"/>
    <row r="2417" s="28" customFormat="1" ht="15"/>
    <row r="2418" s="28" customFormat="1" ht="15"/>
    <row r="2419" s="28" customFormat="1" ht="15"/>
    <row r="2420" s="28" customFormat="1" ht="15"/>
    <row r="2421" s="28" customFormat="1" ht="15"/>
    <row r="2422" s="28" customFormat="1" ht="15"/>
    <row r="2423" s="28" customFormat="1" ht="15"/>
    <row r="2424" s="28" customFormat="1" ht="15"/>
    <row r="2425" s="28" customFormat="1" ht="15"/>
    <row r="2426" s="28" customFormat="1" ht="15"/>
    <row r="2427" s="28" customFormat="1" ht="15"/>
    <row r="2428" s="28" customFormat="1" ht="15"/>
    <row r="2429" s="28" customFormat="1" ht="15"/>
    <row r="2430" s="28" customFormat="1" ht="15"/>
    <row r="2431" s="28" customFormat="1" ht="15"/>
    <row r="2432" s="28" customFormat="1" ht="15"/>
    <row r="2433" s="28" customFormat="1" ht="15"/>
    <row r="2434" s="28" customFormat="1" ht="15"/>
    <row r="2435" s="28" customFormat="1" ht="15"/>
    <row r="2436" s="28" customFormat="1" ht="15"/>
    <row r="2437" s="28" customFormat="1" ht="15"/>
    <row r="2438" s="28" customFormat="1" ht="15"/>
    <row r="2439" s="28" customFormat="1" ht="15"/>
    <row r="2440" s="28" customFormat="1" ht="15"/>
    <row r="2441" s="28" customFormat="1" ht="15"/>
    <row r="2442" s="28" customFormat="1" ht="15"/>
    <row r="2443" s="28" customFormat="1" ht="15"/>
    <row r="2444" s="28" customFormat="1" ht="15"/>
    <row r="2445" s="28" customFormat="1" ht="15"/>
    <row r="2446" s="28" customFormat="1" ht="15"/>
    <row r="2447" s="28" customFormat="1" ht="15"/>
    <row r="2448" s="28" customFormat="1" ht="15"/>
    <row r="2449" s="28" customFormat="1" ht="15"/>
    <row r="2450" s="28" customFormat="1" ht="15"/>
    <row r="2451" s="28" customFormat="1" ht="15"/>
    <row r="2452" s="28" customFormat="1" ht="15"/>
    <row r="2453" s="28" customFormat="1" ht="15"/>
    <row r="2454" s="28" customFormat="1" ht="15"/>
    <row r="2455" s="28" customFormat="1" ht="15"/>
    <row r="2456" s="28" customFormat="1" ht="15"/>
    <row r="2457" s="28" customFormat="1" ht="15"/>
    <row r="2458" s="28" customFormat="1" ht="15"/>
    <row r="2459" s="28" customFormat="1" ht="15"/>
    <row r="2460" s="28" customFormat="1" ht="15"/>
    <row r="2461" s="28" customFormat="1" ht="15"/>
    <row r="2462" s="28" customFormat="1" ht="15"/>
    <row r="2463" s="28" customFormat="1" ht="15"/>
    <row r="2464" s="28" customFormat="1" ht="15"/>
    <row r="2465" s="28" customFormat="1" ht="15"/>
    <row r="2466" s="28" customFormat="1" ht="15"/>
    <row r="2467" s="28" customFormat="1" ht="15"/>
    <row r="2468" s="28" customFormat="1" ht="15"/>
    <row r="2469" s="28" customFormat="1" ht="15"/>
    <row r="2470" s="28" customFormat="1" ht="15"/>
    <row r="2471" s="28" customFormat="1" ht="15"/>
    <row r="2472" s="28" customFormat="1" ht="15"/>
    <row r="2473" s="28" customFormat="1" ht="15"/>
    <row r="2474" s="28" customFormat="1" ht="15"/>
    <row r="2475" s="28" customFormat="1" ht="15"/>
    <row r="2476" s="28" customFormat="1" ht="15"/>
    <row r="2477" s="28" customFormat="1" ht="15"/>
    <row r="2478" s="28" customFormat="1" ht="15"/>
    <row r="2479" s="28" customFormat="1" ht="15"/>
    <row r="2480" s="28" customFormat="1" ht="15"/>
    <row r="2481" s="28" customFormat="1" ht="15"/>
    <row r="2482" s="28" customFormat="1" ht="15"/>
    <row r="2483" s="28" customFormat="1" ht="15"/>
    <row r="2484" s="28" customFormat="1" ht="15"/>
    <row r="2485" s="28" customFormat="1" ht="15"/>
    <row r="2486" s="28" customFormat="1" ht="15"/>
    <row r="2487" s="28" customFormat="1" ht="15"/>
    <row r="2488" s="28" customFormat="1" ht="15"/>
    <row r="2489" s="28" customFormat="1" ht="15"/>
    <row r="2490" s="28" customFormat="1" ht="15"/>
    <row r="2491" s="28" customFormat="1" ht="15"/>
    <row r="2492" s="28" customFormat="1" ht="15"/>
    <row r="2493" s="28" customFormat="1" ht="15"/>
    <row r="2494" s="28" customFormat="1" ht="15"/>
    <row r="2495" s="28" customFormat="1" ht="15"/>
    <row r="2496" s="28" customFormat="1" ht="15"/>
    <row r="2497" s="28" customFormat="1" ht="15"/>
    <row r="2498" s="28" customFormat="1" ht="15"/>
    <row r="2499" s="28" customFormat="1" ht="15"/>
    <row r="2500" s="28" customFormat="1" ht="15"/>
    <row r="2501" s="28" customFormat="1" ht="15"/>
    <row r="2502" s="28" customFormat="1" ht="15"/>
    <row r="2503" s="28" customFormat="1" ht="15"/>
    <row r="2504" s="28" customFormat="1" ht="15"/>
    <row r="2505" s="28" customFormat="1" ht="15"/>
    <row r="2506" s="28" customFormat="1" ht="15"/>
    <row r="2507" s="28" customFormat="1" ht="15"/>
    <row r="2508" s="28" customFormat="1" ht="15"/>
    <row r="2509" s="28" customFormat="1" ht="15"/>
    <row r="2510" s="28" customFormat="1" ht="15"/>
    <row r="2511" s="28" customFormat="1" ht="15"/>
    <row r="2512" s="28" customFormat="1" ht="15"/>
    <row r="2513" s="28" customFormat="1" ht="15"/>
    <row r="2514" s="28" customFormat="1" ht="15"/>
    <row r="2515" s="28" customFormat="1" ht="15"/>
    <row r="2516" s="28" customFormat="1" ht="15"/>
    <row r="2517" s="28" customFormat="1" ht="15"/>
    <row r="2518" s="28" customFormat="1" ht="15"/>
    <row r="2519" s="28" customFormat="1" ht="15"/>
    <row r="2520" s="28" customFormat="1" ht="15"/>
    <row r="2521" s="28" customFormat="1" ht="15"/>
    <row r="2522" s="28" customFormat="1" ht="15"/>
    <row r="2523" s="28" customFormat="1" ht="15"/>
    <row r="2524" s="28" customFormat="1" ht="15"/>
    <row r="2525" s="28" customFormat="1" ht="15"/>
    <row r="2526" s="28" customFormat="1" ht="15"/>
    <row r="2527" s="28" customFormat="1" ht="15"/>
    <row r="2528" s="28" customFormat="1" ht="15"/>
    <row r="2529" s="28" customFormat="1" ht="15"/>
    <row r="2530" s="28" customFormat="1" ht="15"/>
    <row r="2531" s="28" customFormat="1" ht="15"/>
    <row r="2532" s="28" customFormat="1" ht="15"/>
    <row r="2533" s="28" customFormat="1" ht="15"/>
    <row r="2534" s="28" customFormat="1" ht="15"/>
    <row r="2535" s="28" customFormat="1" ht="15"/>
    <row r="2536" s="28" customFormat="1" ht="15"/>
    <row r="2537" s="28" customFormat="1" ht="15"/>
    <row r="2538" s="28" customFormat="1" ht="15"/>
    <row r="2539" s="28" customFormat="1" ht="15"/>
    <row r="2540" s="28" customFormat="1" ht="15"/>
    <row r="2541" s="28" customFormat="1" ht="15"/>
    <row r="2542" s="28" customFormat="1" ht="15"/>
    <row r="2543" s="28" customFormat="1" ht="15"/>
    <row r="2544" s="28" customFormat="1" ht="15"/>
    <row r="2545" s="28" customFormat="1" ht="15"/>
    <row r="2546" s="28" customFormat="1" ht="15"/>
    <row r="2547" s="28" customFormat="1" ht="15"/>
    <row r="2548" s="28" customFormat="1" ht="15"/>
    <row r="2549" s="28" customFormat="1" ht="15"/>
    <row r="2550" s="28" customFormat="1" ht="15"/>
    <row r="2551" s="28" customFormat="1" ht="15"/>
    <row r="2552" s="28" customFormat="1" ht="15"/>
    <row r="2553" s="28" customFormat="1" ht="15"/>
    <row r="2554" s="28" customFormat="1" ht="15"/>
    <row r="2555" s="28" customFormat="1" ht="15"/>
    <row r="2556" s="28" customFormat="1" ht="15"/>
    <row r="2557" s="28" customFormat="1" ht="15"/>
    <row r="2558" s="28" customFormat="1" ht="15"/>
    <row r="2559" s="28" customFormat="1" ht="15"/>
    <row r="2560" s="28" customFormat="1" ht="15"/>
    <row r="2561" s="28" customFormat="1" ht="15"/>
    <row r="2562" s="28" customFormat="1" ht="15"/>
    <row r="2563" s="28" customFormat="1" ht="15"/>
    <row r="2564" s="28" customFormat="1" ht="15"/>
    <row r="2565" s="28" customFormat="1" ht="15"/>
    <row r="2566" s="28" customFormat="1" ht="15"/>
    <row r="2567" s="28" customFormat="1" ht="15"/>
    <row r="2568" s="28" customFormat="1" ht="15"/>
    <row r="2569" s="28" customFormat="1" ht="15"/>
    <row r="2570" s="28" customFormat="1" ht="15"/>
    <row r="2571" s="28" customFormat="1" ht="15"/>
    <row r="2572" s="28" customFormat="1" ht="15"/>
    <row r="2573" s="28" customFormat="1" ht="15"/>
    <row r="2574" s="28" customFormat="1" ht="15"/>
    <row r="2575" s="28" customFormat="1" ht="15"/>
    <row r="2576" s="28" customFormat="1" ht="15"/>
    <row r="2577" s="28" customFormat="1" ht="15"/>
    <row r="2578" s="28" customFormat="1" ht="15"/>
    <row r="2579" s="28" customFormat="1" ht="15"/>
    <row r="2580" s="28" customFormat="1" ht="15"/>
    <row r="2581" s="28" customFormat="1" ht="15"/>
    <row r="2582" s="28" customFormat="1" ht="15"/>
    <row r="2583" s="28" customFormat="1" ht="15"/>
    <row r="2584" s="28" customFormat="1" ht="15"/>
    <row r="2585" s="28" customFormat="1" ht="15"/>
    <row r="2586" s="28" customFormat="1" ht="15"/>
    <row r="2587" s="28" customFormat="1" ht="15"/>
    <row r="2588" s="28" customFormat="1" ht="15"/>
    <row r="2589" s="28" customFormat="1" ht="15"/>
    <row r="2590" s="28" customFormat="1" ht="15"/>
    <row r="2591" s="28" customFormat="1" ht="15"/>
    <row r="2592" s="28" customFormat="1" ht="15"/>
    <row r="2593" s="28" customFormat="1" ht="15"/>
    <row r="2594" s="28" customFormat="1" ht="15"/>
    <row r="2595" s="28" customFormat="1" ht="15"/>
    <row r="2596" s="28" customFormat="1" ht="15"/>
    <row r="2597" s="28" customFormat="1" ht="15"/>
    <row r="2598" s="28" customFormat="1" ht="15"/>
    <row r="2599" s="28" customFormat="1" ht="15"/>
    <row r="2600" s="28" customFormat="1" ht="15"/>
    <row r="2601" s="28" customFormat="1" ht="15"/>
    <row r="2602" s="28" customFormat="1" ht="15"/>
    <row r="2603" s="28" customFormat="1" ht="15"/>
    <row r="2604" s="28" customFormat="1" ht="15"/>
    <row r="2605" s="28" customFormat="1" ht="15"/>
    <row r="2606" s="28" customFormat="1" ht="15"/>
    <row r="2607" s="28" customFormat="1" ht="15"/>
    <row r="2608" s="28" customFormat="1" ht="15"/>
    <row r="2609" s="28" customFormat="1" ht="15"/>
    <row r="2610" s="28" customFormat="1" ht="15"/>
    <row r="2611" s="28" customFormat="1" ht="15"/>
    <row r="2612" s="28" customFormat="1" ht="15"/>
    <row r="2613" s="28" customFormat="1" ht="15"/>
    <row r="2614" s="28" customFormat="1" ht="15"/>
    <row r="2615" s="28" customFormat="1" ht="15"/>
    <row r="2616" s="28" customFormat="1" ht="15"/>
    <row r="2617" s="28" customFormat="1" ht="15"/>
    <row r="2618" s="28" customFormat="1" ht="15"/>
    <row r="2619" s="28" customFormat="1" ht="15"/>
    <row r="2620" s="28" customFormat="1" ht="15"/>
    <row r="2621" s="28" customFormat="1" ht="15"/>
    <row r="2622" s="28" customFormat="1" ht="15"/>
    <row r="2623" s="28" customFormat="1" ht="15"/>
    <row r="2624" s="28" customFormat="1" ht="15"/>
    <row r="2625" s="28" customFormat="1" ht="15"/>
    <row r="2626" s="28" customFormat="1" ht="15"/>
    <row r="2627" s="28" customFormat="1" ht="15"/>
    <row r="2628" s="28" customFormat="1" ht="15"/>
    <row r="2629" s="28" customFormat="1" ht="15"/>
    <row r="2630" s="28" customFormat="1" ht="15"/>
    <row r="2631" s="28" customFormat="1" ht="15"/>
    <row r="2632" s="28" customFormat="1" ht="15"/>
    <row r="2633" s="28" customFormat="1" ht="15"/>
    <row r="2634" s="28" customFormat="1" ht="15"/>
    <row r="2635" s="28" customFormat="1" ht="15"/>
    <row r="2636" s="28" customFormat="1" ht="15"/>
    <row r="2637" s="28" customFormat="1" ht="15"/>
    <row r="2638" s="28" customFormat="1" ht="15"/>
    <row r="2639" s="28" customFormat="1" ht="15"/>
    <row r="2640" s="28" customFormat="1" ht="15"/>
    <row r="2641" s="28" customFormat="1" ht="15"/>
    <row r="2642" s="28" customFormat="1" ht="15"/>
    <row r="2643" s="28" customFormat="1" ht="15"/>
    <row r="2644" s="28" customFormat="1" ht="15"/>
    <row r="2645" s="28" customFormat="1" ht="15"/>
    <row r="2646" s="28" customFormat="1" ht="15"/>
    <row r="2647" s="28" customFormat="1" ht="15"/>
    <row r="2648" s="28" customFormat="1" ht="15"/>
    <row r="2649" s="28" customFormat="1" ht="15"/>
    <row r="2650" s="28" customFormat="1" ht="15"/>
    <row r="2651" s="28" customFormat="1" ht="15"/>
    <row r="2652" s="28" customFormat="1" ht="15"/>
    <row r="2653" s="28" customFormat="1" ht="15"/>
    <row r="2654" s="28" customFormat="1" ht="15"/>
    <row r="2655" s="28" customFormat="1" ht="15"/>
    <row r="2656" s="28" customFormat="1" ht="15"/>
    <row r="2657" s="28" customFormat="1" ht="15"/>
    <row r="2658" s="28" customFormat="1" ht="15"/>
    <row r="2659" s="28" customFormat="1" ht="15"/>
    <row r="2660" s="28" customFormat="1" ht="15"/>
    <row r="2661" s="28" customFormat="1" ht="15"/>
    <row r="2662" s="28" customFormat="1" ht="15"/>
    <row r="2663" s="28" customFormat="1" ht="15"/>
    <row r="2664" s="28" customFormat="1" ht="15"/>
    <row r="2665" s="28" customFormat="1" ht="15"/>
    <row r="2666" s="28" customFormat="1" ht="15"/>
    <row r="2667" s="28" customFormat="1" ht="15"/>
    <row r="2668" s="28" customFormat="1" ht="15"/>
    <row r="2669" s="28" customFormat="1" ht="15"/>
    <row r="2670" s="28" customFormat="1" ht="15"/>
    <row r="2671" s="28" customFormat="1" ht="15"/>
    <row r="2672" s="28" customFormat="1" ht="15"/>
    <row r="2673" s="28" customFormat="1" ht="15"/>
    <row r="2674" s="28" customFormat="1" ht="15"/>
    <row r="2675" s="28" customFormat="1" ht="15"/>
    <row r="2676" s="28" customFormat="1" ht="15"/>
    <row r="2677" s="28" customFormat="1" ht="15"/>
    <row r="2678" s="28" customFormat="1" ht="15"/>
    <row r="2679" s="28" customFormat="1" ht="15"/>
    <row r="2680" s="28" customFormat="1" ht="15"/>
    <row r="2681" s="28" customFormat="1" ht="15"/>
    <row r="2682" s="28" customFormat="1" ht="15"/>
    <row r="2683" s="28" customFormat="1" ht="15"/>
    <row r="2684" s="28" customFormat="1" ht="15"/>
    <row r="2685" s="28" customFormat="1" ht="15"/>
    <row r="2686" s="28" customFormat="1" ht="15"/>
    <row r="2687" s="28" customFormat="1" ht="15"/>
    <row r="2688" s="28" customFormat="1" ht="15"/>
    <row r="2689" s="28" customFormat="1" ht="15"/>
    <row r="2690" s="28" customFormat="1" ht="15"/>
    <row r="2691" s="28" customFormat="1" ht="15"/>
    <row r="2692" s="28" customFormat="1" ht="15"/>
    <row r="2693" s="28" customFormat="1" ht="15"/>
    <row r="2694" s="28" customFormat="1" ht="15"/>
    <row r="2695" s="28" customFormat="1" ht="15"/>
    <row r="2696" s="28" customFormat="1" ht="15"/>
    <row r="2697" s="28" customFormat="1" ht="15"/>
    <row r="2698" s="28" customFormat="1" ht="15"/>
    <row r="2699" s="28" customFormat="1" ht="15"/>
    <row r="2700" s="28" customFormat="1" ht="15"/>
    <row r="2701" s="28" customFormat="1" ht="15"/>
    <row r="2702" s="28" customFormat="1" ht="15"/>
    <row r="2703" s="28" customFormat="1" ht="15"/>
    <row r="2704" s="28" customFormat="1" ht="15"/>
    <row r="2705" s="28" customFormat="1" ht="15"/>
    <row r="2706" s="28" customFormat="1" ht="15"/>
    <row r="2707" s="28" customFormat="1" ht="15"/>
    <row r="2708" s="28" customFormat="1" ht="15"/>
    <row r="2709" s="28" customFormat="1" ht="15"/>
    <row r="2710" s="28" customFormat="1" ht="15"/>
    <row r="2711" s="28" customFormat="1" ht="15"/>
    <row r="2712" s="28" customFormat="1" ht="15"/>
    <row r="2713" s="28" customFormat="1" ht="15"/>
    <row r="2714" s="28" customFormat="1" ht="15"/>
    <row r="2715" s="28" customFormat="1" ht="15"/>
    <row r="2716" s="28" customFormat="1" ht="15"/>
    <row r="2717" s="28" customFormat="1" ht="15"/>
    <row r="2718" s="28" customFormat="1" ht="15"/>
    <row r="2719" s="28" customFormat="1" ht="15"/>
    <row r="2720" s="28" customFormat="1" ht="15"/>
    <row r="2721" s="28" customFormat="1" ht="15"/>
    <row r="2722" s="28" customFormat="1" ht="15"/>
    <row r="2723" s="28" customFormat="1" ht="15"/>
    <row r="2724" s="28" customFormat="1" ht="15"/>
    <row r="2725" s="28" customFormat="1" ht="15"/>
    <row r="2726" s="28" customFormat="1" ht="15"/>
    <row r="2727" s="28" customFormat="1" ht="15"/>
    <row r="2728" s="28" customFormat="1" ht="15"/>
    <row r="2729" s="28" customFormat="1" ht="15"/>
    <row r="2730" s="28" customFormat="1" ht="15"/>
    <row r="2731" s="28" customFormat="1" ht="15"/>
    <row r="2732" s="28" customFormat="1" ht="15"/>
    <row r="2733" s="28" customFormat="1" ht="15"/>
    <row r="2734" s="28" customFormat="1" ht="15"/>
    <row r="2735" s="28" customFormat="1" ht="15"/>
    <row r="2736" s="28" customFormat="1" ht="15"/>
    <row r="2737" s="28" customFormat="1" ht="15"/>
    <row r="2738" s="28" customFormat="1" ht="15"/>
    <row r="2739" s="28" customFormat="1" ht="15"/>
    <row r="2740" s="28" customFormat="1" ht="15"/>
    <row r="2741" s="28" customFormat="1" ht="15"/>
    <row r="2742" s="28" customFormat="1" ht="15"/>
    <row r="2743" s="28" customFormat="1" ht="15"/>
    <row r="2744" s="28" customFormat="1" ht="15"/>
    <row r="2745" s="28" customFormat="1" ht="15"/>
    <row r="2746" s="28" customFormat="1" ht="15"/>
    <row r="2747" s="28" customFormat="1" ht="15"/>
    <row r="2748" s="28" customFormat="1" ht="15"/>
    <row r="2749" s="28" customFormat="1" ht="15"/>
    <row r="2750" s="28" customFormat="1" ht="15"/>
    <row r="2751" s="28" customFormat="1" ht="15"/>
    <row r="2752" s="28" customFormat="1" ht="15"/>
    <row r="2753" s="28" customFormat="1" ht="15"/>
    <row r="2754" s="28" customFormat="1" ht="15"/>
    <row r="2755" s="28" customFormat="1" ht="15"/>
    <row r="2756" s="28" customFormat="1" ht="15"/>
    <row r="2757" s="28" customFormat="1" ht="15"/>
    <row r="2758" s="28" customFormat="1" ht="15"/>
    <row r="2759" s="28" customFormat="1" ht="15"/>
    <row r="2760" s="28" customFormat="1" ht="15"/>
    <row r="2761" s="28" customFormat="1" ht="15"/>
    <row r="2762" s="28" customFormat="1" ht="15"/>
    <row r="2763" s="28" customFormat="1" ht="15"/>
    <row r="2764" s="28" customFormat="1" ht="15"/>
    <row r="2765" s="28" customFormat="1" ht="15"/>
    <row r="2766" s="28" customFormat="1" ht="15"/>
    <row r="2767" s="28" customFormat="1" ht="15"/>
    <row r="2768" s="28" customFormat="1" ht="15"/>
    <row r="2769" s="28" customFormat="1" ht="15"/>
    <row r="2770" s="28" customFormat="1" ht="15"/>
    <row r="2771" s="28" customFormat="1" ht="15"/>
    <row r="2772" s="28" customFormat="1" ht="15"/>
    <row r="2773" s="28" customFormat="1" ht="15"/>
    <row r="2774" s="28" customFormat="1" ht="15"/>
    <row r="2775" s="28" customFormat="1" ht="15"/>
    <row r="2776" s="28" customFormat="1" ht="15"/>
    <row r="2777" s="28" customFormat="1" ht="15"/>
    <row r="2778" s="28" customFormat="1" ht="15"/>
    <row r="2779" s="28" customFormat="1" ht="15"/>
    <row r="2780" s="28" customFormat="1" ht="15"/>
    <row r="2781" s="28" customFormat="1" ht="15"/>
    <row r="2782" s="28" customFormat="1" ht="15"/>
    <row r="2783" s="28" customFormat="1" ht="15"/>
    <row r="2784" s="28" customFormat="1" ht="15"/>
    <row r="2785" s="28" customFormat="1" ht="15"/>
    <row r="2786" s="28" customFormat="1" ht="15"/>
    <row r="2787" s="28" customFormat="1" ht="15"/>
    <row r="2788" s="28" customFormat="1" ht="15"/>
    <row r="2789" s="28" customFormat="1" ht="15"/>
    <row r="2790" s="28" customFormat="1" ht="15"/>
    <row r="2791" s="28" customFormat="1" ht="15"/>
    <row r="2792" s="28" customFormat="1" ht="15"/>
    <row r="2793" s="28" customFormat="1" ht="15"/>
    <row r="2794" s="28" customFormat="1" ht="15"/>
    <row r="2795" s="28" customFormat="1" ht="15"/>
    <row r="2796" s="28" customFormat="1" ht="15"/>
    <row r="2797" s="28" customFormat="1" ht="15"/>
    <row r="2798" s="28" customFormat="1" ht="15"/>
    <row r="2799" s="28" customFormat="1" ht="15"/>
    <row r="2800" s="28" customFormat="1" ht="15"/>
    <row r="2801" s="28" customFormat="1" ht="15"/>
    <row r="2802" s="28" customFormat="1" ht="15"/>
    <row r="2803" s="28" customFormat="1" ht="15"/>
    <row r="2804" s="28" customFormat="1" ht="15"/>
    <row r="2805" s="28" customFormat="1" ht="15"/>
    <row r="2806" s="28" customFormat="1" ht="15"/>
    <row r="2807" s="28" customFormat="1" ht="15"/>
    <row r="2808" s="28" customFormat="1" ht="15"/>
    <row r="2809" s="28" customFormat="1" ht="15"/>
    <row r="2810" s="28" customFormat="1" ht="15"/>
    <row r="2811" s="28" customFormat="1" ht="15"/>
    <row r="2812" s="28" customFormat="1" ht="15"/>
    <row r="2813" s="28" customFormat="1" ht="15"/>
    <row r="2814" s="28" customFormat="1" ht="15"/>
    <row r="2815" s="28" customFormat="1" ht="15"/>
    <row r="2816" s="28" customFormat="1" ht="15"/>
    <row r="2817" s="28" customFormat="1" ht="15"/>
    <row r="2818" s="28" customFormat="1" ht="15"/>
    <row r="2819" s="28" customFormat="1" ht="15"/>
    <row r="2820" s="28" customFormat="1" ht="15"/>
    <row r="2821" s="28" customFormat="1" ht="15"/>
    <row r="2822" s="28" customFormat="1" ht="15"/>
    <row r="2823" s="28" customFormat="1" ht="15"/>
    <row r="2824" s="28" customFormat="1" ht="15"/>
    <row r="2825" spans="3:10" ht="15">
      <c r="C2825" s="28"/>
      <c r="D2825" s="28"/>
      <c r="E2825" s="28"/>
      <c r="F2825" s="28"/>
      <c r="G2825" s="28"/>
      <c r="H2825" s="28"/>
      <c r="I2825" s="28"/>
      <c r="J2825" s="28"/>
    </row>
    <row r="2826" spans="3:10" ht="15">
      <c r="C2826" s="28"/>
      <c r="D2826" s="28"/>
      <c r="E2826" s="28"/>
      <c r="F2826" s="28"/>
      <c r="G2826" s="28"/>
      <c r="H2826" s="28"/>
      <c r="I2826" s="28"/>
      <c r="J2826" s="28"/>
    </row>
    <row r="2827" spans="3:10" ht="15">
      <c r="C2827" s="28"/>
      <c r="D2827" s="28"/>
      <c r="E2827" s="28"/>
      <c r="F2827" s="28"/>
      <c r="G2827" s="28"/>
      <c r="H2827" s="28"/>
      <c r="I2827" s="28"/>
      <c r="J2827" s="28"/>
    </row>
    <row r="2828" spans="3:10" ht="15">
      <c r="C2828" s="28"/>
      <c r="D2828" s="28"/>
      <c r="E2828" s="28"/>
      <c r="F2828" s="28"/>
      <c r="G2828" s="28"/>
      <c r="H2828" s="28"/>
      <c r="I2828" s="28"/>
      <c r="J2828" s="28"/>
    </row>
    <row r="2829" spans="3:10" ht="15">
      <c r="C2829" s="28"/>
      <c r="D2829" s="28"/>
      <c r="E2829" s="28"/>
      <c r="F2829" s="28"/>
      <c r="G2829" s="28"/>
      <c r="H2829" s="28"/>
      <c r="I2829" s="28"/>
      <c r="J2829" s="28"/>
    </row>
    <row r="2830" spans="3:10" ht="15">
      <c r="C2830" s="28"/>
      <c r="D2830" s="28"/>
      <c r="E2830" s="28"/>
      <c r="F2830" s="28"/>
      <c r="G2830" s="28"/>
      <c r="H2830" s="28"/>
      <c r="I2830" s="28"/>
      <c r="J2830" s="28"/>
    </row>
    <row r="2831" spans="3:10" ht="15">
      <c r="C2831" s="28"/>
      <c r="D2831" s="28"/>
      <c r="E2831" s="28"/>
      <c r="F2831" s="28"/>
      <c r="G2831" s="28"/>
      <c r="H2831" s="28"/>
      <c r="I2831" s="28"/>
      <c r="J2831" s="28"/>
    </row>
    <row r="2832" spans="3:10" ht="15">
      <c r="C2832" s="28"/>
      <c r="D2832" s="28"/>
      <c r="E2832" s="28"/>
      <c r="F2832" s="28"/>
      <c r="G2832" s="28"/>
      <c r="H2832" s="28"/>
      <c r="I2832" s="28"/>
      <c r="J2832" s="28"/>
    </row>
    <row r="2833" spans="3:10" ht="15">
      <c r="C2833" s="28"/>
      <c r="D2833" s="28"/>
      <c r="E2833" s="28"/>
      <c r="F2833" s="28"/>
      <c r="G2833" s="28"/>
      <c r="H2833" s="28"/>
      <c r="I2833" s="28"/>
      <c r="J2833" s="28"/>
    </row>
    <row r="2834" spans="3:10" ht="15">
      <c r="C2834" s="28"/>
      <c r="D2834" s="28"/>
      <c r="E2834" s="28"/>
      <c r="F2834" s="28"/>
      <c r="G2834" s="28"/>
      <c r="H2834" s="28"/>
      <c r="I2834" s="28"/>
      <c r="J2834" s="28"/>
    </row>
    <row r="2835" spans="3:10" ht="15">
      <c r="C2835" s="28"/>
      <c r="D2835" s="28"/>
      <c r="E2835" s="28"/>
      <c r="F2835" s="28"/>
      <c r="G2835" s="28"/>
      <c r="H2835" s="28"/>
      <c r="I2835" s="28"/>
      <c r="J2835" s="28"/>
    </row>
    <row r="2836" spans="3:10" ht="15">
      <c r="C2836" s="28"/>
      <c r="D2836" s="28"/>
      <c r="E2836" s="28"/>
      <c r="F2836" s="28"/>
      <c r="G2836" s="28"/>
      <c r="H2836" s="28"/>
      <c r="I2836" s="28"/>
      <c r="J2836" s="28"/>
    </row>
    <row r="2837" spans="3:10" ht="15">
      <c r="C2837" s="28"/>
      <c r="D2837" s="28"/>
      <c r="E2837" s="28"/>
      <c r="F2837" s="28"/>
      <c r="G2837" s="28"/>
      <c r="H2837" s="28"/>
      <c r="I2837" s="28"/>
      <c r="J2837" s="28"/>
    </row>
    <row r="2838" spans="3:10" ht="15">
      <c r="C2838" s="28"/>
      <c r="D2838" s="28"/>
      <c r="E2838" s="28"/>
      <c r="F2838" s="28"/>
      <c r="G2838" s="28"/>
      <c r="H2838" s="28"/>
      <c r="I2838" s="28"/>
      <c r="J2838" s="28"/>
    </row>
    <row r="2839" spans="3:10" ht="15">
      <c r="C2839" s="28"/>
      <c r="D2839" s="28"/>
      <c r="E2839" s="28"/>
      <c r="F2839" s="28"/>
      <c r="G2839" s="28"/>
      <c r="H2839" s="28"/>
      <c r="I2839" s="28"/>
      <c r="J2839" s="28"/>
    </row>
    <row r="2840" spans="3:10" ht="15">
      <c r="C2840" s="28"/>
      <c r="D2840" s="28"/>
      <c r="E2840" s="28"/>
      <c r="F2840" s="28"/>
      <c r="G2840" s="28"/>
      <c r="H2840" s="28"/>
      <c r="I2840" s="28"/>
      <c r="J2840" s="28"/>
    </row>
    <row r="2841" spans="3:10" ht="15">
      <c r="C2841" s="28"/>
      <c r="D2841" s="28"/>
      <c r="E2841" s="28"/>
      <c r="F2841" s="28"/>
      <c r="G2841" s="28"/>
      <c r="H2841" s="28"/>
      <c r="I2841" s="28"/>
      <c r="J2841" s="28"/>
    </row>
    <row r="2842" spans="3:10" ht="15">
      <c r="C2842" s="28"/>
      <c r="D2842" s="28"/>
      <c r="E2842" s="28"/>
      <c r="F2842" s="28"/>
      <c r="G2842" s="28"/>
      <c r="H2842" s="28"/>
      <c r="I2842" s="28"/>
      <c r="J2842" s="28"/>
    </row>
    <row r="2843" spans="3:10" ht="15">
      <c r="C2843" s="28"/>
      <c r="D2843" s="28"/>
      <c r="E2843" s="28"/>
      <c r="F2843" s="28"/>
      <c r="G2843" s="28"/>
      <c r="H2843" s="28"/>
      <c r="I2843" s="28"/>
      <c r="J2843" s="28"/>
    </row>
    <row r="2844" spans="3:10" ht="15">
      <c r="C2844" s="28"/>
      <c r="D2844" s="28"/>
      <c r="E2844" s="28"/>
      <c r="F2844" s="28"/>
      <c r="G2844" s="28"/>
      <c r="H2844" s="28"/>
      <c r="I2844" s="28"/>
      <c r="J2844" s="28"/>
    </row>
    <row r="2845" spans="3:10" ht="15">
      <c r="C2845" s="28"/>
      <c r="D2845" s="28"/>
      <c r="E2845" s="28"/>
      <c r="F2845" s="28"/>
      <c r="G2845" s="28"/>
      <c r="H2845" s="28"/>
      <c r="I2845" s="28"/>
      <c r="J2845" s="28"/>
    </row>
  </sheetData>
  <sheetProtection password="FA9C" sheet="1" objects="1" scenarios="1"/>
  <mergeCells count="8">
    <mergeCell ref="D220:K220"/>
    <mergeCell ref="D288:K288"/>
    <mergeCell ref="D295:K295"/>
    <mergeCell ref="D16:K16"/>
    <mergeCell ref="C12:K12"/>
    <mergeCell ref="C8:K10"/>
    <mergeCell ref="D101:K101"/>
    <mergeCell ref="D207:K20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EN2961"/>
  <sheetViews>
    <sheetView zoomScale="80" zoomScaleNormal="80" zoomScalePageLayoutView="0" workbookViewId="0" topLeftCell="B1">
      <pane ySplit="15" topLeftCell="A441" activePane="bottomLeft" state="frozen"/>
      <selection pane="topLeft" activeCell="B1" sqref="B1"/>
      <selection pane="bottomLeft" activeCell="D335" sqref="D335"/>
    </sheetView>
  </sheetViews>
  <sheetFormatPr defaultColWidth="9.140625" defaultRowHeight="15"/>
  <cols>
    <col min="1" max="1" width="9.140625" style="24" hidden="1" customWidth="1"/>
    <col min="2" max="2" width="9.140625" style="24" customWidth="1"/>
    <col min="3" max="3" width="8.8515625" style="0" customWidth="1"/>
    <col min="4" max="4" width="57.00390625" style="0" customWidth="1"/>
    <col min="5" max="5" width="13.57421875" style="0" customWidth="1"/>
    <col min="6" max="6" width="14.00390625" style="0" customWidth="1"/>
    <col min="7" max="8" width="19.00390625" style="0" customWidth="1"/>
    <col min="9" max="9" width="23.57421875" style="0" customWidth="1"/>
    <col min="10" max="10" width="20.140625" style="0" customWidth="1"/>
    <col min="11" max="11" width="20.140625" style="28" customWidth="1"/>
    <col min="12" max="144" width="9.140625" style="24" customWidth="1"/>
  </cols>
  <sheetData>
    <row r="1" s="24" customFormat="1" ht="15">
      <c r="K1" s="28"/>
    </row>
    <row r="2" spans="10:11" s="28" customFormat="1" ht="15">
      <c r="J2" s="32"/>
      <c r="K2" s="32" t="s">
        <v>16</v>
      </c>
    </row>
    <row r="3" spans="10:11" s="28" customFormat="1" ht="15">
      <c r="J3" s="32"/>
      <c r="K3" s="32" t="s">
        <v>17</v>
      </c>
    </row>
    <row r="4" spans="10:11" s="28" customFormat="1" ht="15">
      <c r="J4" s="32"/>
      <c r="K4" s="32" t="s">
        <v>18</v>
      </c>
    </row>
    <row r="5" spans="10:11" s="28" customFormat="1" ht="15">
      <c r="J5" s="32"/>
      <c r="K5" s="32" t="s">
        <v>19</v>
      </c>
    </row>
    <row r="6" spans="10:11" s="28" customFormat="1" ht="15">
      <c r="J6" s="32"/>
      <c r="K6" s="32" t="s">
        <v>20</v>
      </c>
    </row>
    <row r="7" s="28" customFormat="1" ht="15.75" thickBot="1"/>
    <row r="8" spans="3:11" s="28" customFormat="1" ht="15" customHeight="1">
      <c r="C8" s="93" t="s">
        <v>111</v>
      </c>
      <c r="D8" s="94"/>
      <c r="E8" s="94"/>
      <c r="F8" s="94"/>
      <c r="G8" s="94"/>
      <c r="H8" s="94"/>
      <c r="I8" s="94"/>
      <c r="J8" s="94"/>
      <c r="K8" s="95"/>
    </row>
    <row r="9" spans="3:11" s="28" customFormat="1" ht="15">
      <c r="C9" s="96"/>
      <c r="D9" s="97"/>
      <c r="E9" s="97"/>
      <c r="F9" s="97"/>
      <c r="G9" s="97"/>
      <c r="H9" s="97"/>
      <c r="I9" s="97"/>
      <c r="J9" s="97"/>
      <c r="K9" s="98"/>
    </row>
    <row r="10" spans="3:11" s="28" customFormat="1" ht="15.75" thickBot="1">
      <c r="C10" s="99"/>
      <c r="D10" s="100"/>
      <c r="E10" s="100"/>
      <c r="F10" s="100"/>
      <c r="G10" s="100"/>
      <c r="H10" s="100"/>
      <c r="I10" s="100"/>
      <c r="J10" s="100"/>
      <c r="K10" s="101"/>
    </row>
    <row r="11" s="28" customFormat="1" ht="15">
      <c r="F11" s="33"/>
    </row>
    <row r="12" spans="3:11" s="28" customFormat="1" ht="15" customHeight="1">
      <c r="C12" s="92" t="s">
        <v>106</v>
      </c>
      <c r="D12" s="92"/>
      <c r="E12" s="92"/>
      <c r="F12" s="92"/>
      <c r="G12" s="92"/>
      <c r="H12" s="92"/>
      <c r="I12" s="92"/>
      <c r="J12" s="92"/>
      <c r="K12" s="92"/>
    </row>
    <row r="13" s="28" customFormat="1" ht="15"/>
    <row r="14" spans="1:144" s="4" customFormat="1" ht="75">
      <c r="A14" s="28"/>
      <c r="B14" s="28"/>
      <c r="C14" s="5" t="s">
        <v>0</v>
      </c>
      <c r="D14" s="5" t="s">
        <v>1</v>
      </c>
      <c r="E14" s="5" t="s">
        <v>2</v>
      </c>
      <c r="F14" s="5" t="s">
        <v>3</v>
      </c>
      <c r="G14" s="3" t="s">
        <v>143</v>
      </c>
      <c r="H14" s="3" t="s">
        <v>142</v>
      </c>
      <c r="I14" s="3" t="s">
        <v>131</v>
      </c>
      <c r="J14" s="3" t="s">
        <v>132</v>
      </c>
      <c r="K14" s="70" t="s">
        <v>140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</row>
    <row r="15" spans="1:144" s="4" customFormat="1" ht="15">
      <c r="A15" s="28"/>
      <c r="B15" s="28"/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>
        <v>7</v>
      </c>
      <c r="J15" s="5">
        <v>8</v>
      </c>
      <c r="K15" s="67">
        <v>9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</row>
    <row r="16" spans="1:125" s="4" customFormat="1" ht="15">
      <c r="A16" s="28"/>
      <c r="B16" s="28"/>
      <c r="C16" s="59" t="s">
        <v>4</v>
      </c>
      <c r="D16" s="85" t="s">
        <v>5</v>
      </c>
      <c r="E16" s="86"/>
      <c r="F16" s="86"/>
      <c r="G16" s="86"/>
      <c r="H16" s="86"/>
      <c r="I16" s="86"/>
      <c r="J16" s="86"/>
      <c r="K16" s="86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</row>
    <row r="17" spans="1:125" s="4" customFormat="1" ht="15">
      <c r="A17" s="28"/>
      <c r="B17" s="28"/>
      <c r="C17" s="6" t="s">
        <v>26</v>
      </c>
      <c r="D17" s="7" t="s">
        <v>95</v>
      </c>
      <c r="E17" s="34"/>
      <c r="F17" s="6">
        <v>0.4</v>
      </c>
      <c r="G17" s="9">
        <f>SUM(G18:G162)</f>
        <v>130023</v>
      </c>
      <c r="H17" s="34"/>
      <c r="I17" s="9">
        <f>SUM(I18:I162)</f>
        <v>234757.00192999997</v>
      </c>
      <c r="J17" s="61">
        <f>IF(AND(I17&lt;&gt;0,G17&lt;&gt;0),I17/G17,0)</f>
        <v>1.8055036565069256</v>
      </c>
      <c r="K17" s="66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</row>
    <row r="18" spans="1:125" s="11" customFormat="1" ht="15">
      <c r="A18" s="28"/>
      <c r="B18" s="28"/>
      <c r="C18" s="34"/>
      <c r="D18" s="10"/>
      <c r="E18" s="34"/>
      <c r="F18" s="34"/>
      <c r="G18" s="34"/>
      <c r="H18" s="34"/>
      <c r="I18" s="34"/>
      <c r="J18" s="16"/>
      <c r="K18" s="66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</row>
    <row r="19" spans="1:125" s="4" customFormat="1" ht="30">
      <c r="A19" s="28"/>
      <c r="B19" s="28"/>
      <c r="C19" s="34" t="s">
        <v>110</v>
      </c>
      <c r="D19" s="18" t="s">
        <v>388</v>
      </c>
      <c r="E19" s="19">
        <v>2016</v>
      </c>
      <c r="F19" s="6">
        <v>0.4</v>
      </c>
      <c r="G19" s="19">
        <v>330</v>
      </c>
      <c r="H19" s="77">
        <v>64.2</v>
      </c>
      <c r="I19" s="19">
        <v>535.7439899999999</v>
      </c>
      <c r="J19" s="61">
        <f aca="true" t="shared" si="0" ref="J19:J50">IF(AND(I19&lt;&gt;0,G19&lt;&gt;0),I19/G19,0)</f>
        <v>1.623466636363636</v>
      </c>
      <c r="K19" s="71" t="s">
        <v>597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</row>
    <row r="20" spans="1:125" s="4" customFormat="1" ht="30">
      <c r="A20" s="28"/>
      <c r="B20" s="28"/>
      <c r="C20" s="34" t="s">
        <v>110</v>
      </c>
      <c r="D20" s="18" t="s">
        <v>389</v>
      </c>
      <c r="E20" s="19">
        <v>2016</v>
      </c>
      <c r="F20" s="6">
        <v>0.4</v>
      </c>
      <c r="G20" s="19">
        <v>37</v>
      </c>
      <c r="H20" s="77">
        <v>45.86</v>
      </c>
      <c r="I20" s="19">
        <v>69.59792</v>
      </c>
      <c r="J20" s="61">
        <f t="shared" si="0"/>
        <v>1.8810248648648649</v>
      </c>
      <c r="K20" s="71" t="s">
        <v>598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</row>
    <row r="21" spans="1:125" s="4" customFormat="1" ht="45">
      <c r="A21" s="28"/>
      <c r="B21" s="28"/>
      <c r="C21" s="34" t="s">
        <v>110</v>
      </c>
      <c r="D21" s="18" t="s">
        <v>390</v>
      </c>
      <c r="E21" s="19">
        <v>2016</v>
      </c>
      <c r="F21" s="6">
        <v>0.4</v>
      </c>
      <c r="G21" s="19">
        <v>180</v>
      </c>
      <c r="H21" s="77">
        <v>45.86</v>
      </c>
      <c r="I21" s="19">
        <v>418.23449</v>
      </c>
      <c r="J21" s="61">
        <f t="shared" si="0"/>
        <v>2.3235249444444444</v>
      </c>
      <c r="K21" s="71" t="s">
        <v>599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</row>
    <row r="22" spans="1:125" s="4" customFormat="1" ht="30">
      <c r="A22" s="28"/>
      <c r="B22" s="28"/>
      <c r="C22" s="34" t="s">
        <v>110</v>
      </c>
      <c r="D22" s="18" t="s">
        <v>391</v>
      </c>
      <c r="E22" s="19">
        <v>2016</v>
      </c>
      <c r="F22" s="6">
        <v>0.4</v>
      </c>
      <c r="G22" s="19">
        <v>70</v>
      </c>
      <c r="H22" s="77">
        <v>45.86</v>
      </c>
      <c r="I22" s="19">
        <v>83.31889</v>
      </c>
      <c r="J22" s="61">
        <f t="shared" si="0"/>
        <v>1.1902698571428572</v>
      </c>
      <c r="K22" s="71" t="s">
        <v>600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</row>
    <row r="23" spans="1:125" s="4" customFormat="1" ht="30">
      <c r="A23" s="28"/>
      <c r="B23" s="28"/>
      <c r="C23" s="34" t="s">
        <v>110</v>
      </c>
      <c r="D23" s="18" t="s">
        <v>392</v>
      </c>
      <c r="E23" s="19">
        <v>2016</v>
      </c>
      <c r="F23" s="6">
        <v>0.4</v>
      </c>
      <c r="G23" s="19">
        <v>651</v>
      </c>
      <c r="H23" s="77">
        <v>45.86</v>
      </c>
      <c r="I23" s="19">
        <v>470.42521999999997</v>
      </c>
      <c r="J23" s="61">
        <f t="shared" si="0"/>
        <v>0.7226193855606758</v>
      </c>
      <c r="K23" s="71" t="s">
        <v>601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</row>
    <row r="24" spans="1:125" s="4" customFormat="1" ht="30">
      <c r="A24" s="28"/>
      <c r="B24" s="28"/>
      <c r="C24" s="34" t="s">
        <v>110</v>
      </c>
      <c r="D24" s="18" t="s">
        <v>393</v>
      </c>
      <c r="E24" s="19">
        <v>2016</v>
      </c>
      <c r="F24" s="6">
        <v>0.4</v>
      </c>
      <c r="G24" s="19">
        <v>140</v>
      </c>
      <c r="H24" s="77">
        <v>45.86</v>
      </c>
      <c r="I24" s="19">
        <v>274.59653000000003</v>
      </c>
      <c r="J24" s="61">
        <f t="shared" si="0"/>
        <v>1.9614037857142859</v>
      </c>
      <c r="K24" s="71" t="s">
        <v>602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</row>
    <row r="25" spans="1:125" s="4" customFormat="1" ht="45">
      <c r="A25" s="28"/>
      <c r="B25" s="28"/>
      <c r="C25" s="34" t="s">
        <v>110</v>
      </c>
      <c r="D25" s="18" t="s">
        <v>394</v>
      </c>
      <c r="E25" s="19">
        <v>2016</v>
      </c>
      <c r="F25" s="6">
        <v>0.4</v>
      </c>
      <c r="G25" s="19">
        <v>150</v>
      </c>
      <c r="H25" s="77">
        <v>45.86</v>
      </c>
      <c r="I25" s="19">
        <v>217.46385</v>
      </c>
      <c r="J25" s="61">
        <f t="shared" si="0"/>
        <v>1.449759</v>
      </c>
      <c r="K25" s="71" t="s">
        <v>603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</row>
    <row r="26" spans="1:125" s="4" customFormat="1" ht="45">
      <c r="A26" s="28"/>
      <c r="B26" s="28"/>
      <c r="C26" s="34" t="s">
        <v>110</v>
      </c>
      <c r="D26" s="18" t="s">
        <v>395</v>
      </c>
      <c r="E26" s="19">
        <v>2016</v>
      </c>
      <c r="F26" s="6">
        <v>0.4</v>
      </c>
      <c r="G26" s="19">
        <v>19</v>
      </c>
      <c r="H26" s="77">
        <v>45.86</v>
      </c>
      <c r="I26" s="19">
        <v>63.2128</v>
      </c>
      <c r="J26" s="61">
        <f t="shared" si="0"/>
        <v>3.3269894736842107</v>
      </c>
      <c r="K26" s="71" t="s">
        <v>604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</row>
    <row r="27" spans="1:125" s="4" customFormat="1" ht="45">
      <c r="A27" s="28"/>
      <c r="B27" s="28"/>
      <c r="C27" s="34" t="s">
        <v>110</v>
      </c>
      <c r="D27" s="18" t="s">
        <v>396</v>
      </c>
      <c r="E27" s="19">
        <v>2016</v>
      </c>
      <c r="F27" s="6">
        <v>0.4</v>
      </c>
      <c r="G27" s="19">
        <v>127</v>
      </c>
      <c r="H27" s="77">
        <v>45.86</v>
      </c>
      <c r="I27" s="19">
        <v>128.08436</v>
      </c>
      <c r="J27" s="61">
        <f t="shared" si="0"/>
        <v>1.0085382677165355</v>
      </c>
      <c r="K27" s="71" t="s">
        <v>605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</row>
    <row r="28" spans="1:125" s="4" customFormat="1" ht="30">
      <c r="A28" s="28"/>
      <c r="B28" s="28"/>
      <c r="C28" s="34" t="s">
        <v>110</v>
      </c>
      <c r="D28" s="18" t="s">
        <v>398</v>
      </c>
      <c r="E28" s="19">
        <v>2016</v>
      </c>
      <c r="F28" s="6">
        <v>0.4</v>
      </c>
      <c r="G28" s="19">
        <v>179</v>
      </c>
      <c r="H28" s="77">
        <v>100.88</v>
      </c>
      <c r="I28" s="19">
        <v>401.92783000000003</v>
      </c>
      <c r="J28" s="61">
        <f t="shared" si="0"/>
        <v>2.24540687150838</v>
      </c>
      <c r="K28" s="71" t="s">
        <v>606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</row>
    <row r="29" spans="1:125" s="4" customFormat="1" ht="30">
      <c r="A29" s="28"/>
      <c r="B29" s="28"/>
      <c r="C29" s="34" t="s">
        <v>110</v>
      </c>
      <c r="D29" s="18" t="s">
        <v>399</v>
      </c>
      <c r="E29" s="19">
        <v>2016</v>
      </c>
      <c r="F29" s="6">
        <v>0.4</v>
      </c>
      <c r="G29" s="19">
        <v>78</v>
      </c>
      <c r="H29" s="77">
        <v>45.86</v>
      </c>
      <c r="I29" s="19">
        <v>171.27568</v>
      </c>
      <c r="J29" s="61">
        <f t="shared" si="0"/>
        <v>2.1958420512820513</v>
      </c>
      <c r="K29" s="71" t="s">
        <v>957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</row>
    <row r="30" spans="1:125" s="4" customFormat="1" ht="30">
      <c r="A30" s="28"/>
      <c r="B30" s="28"/>
      <c r="C30" s="34" t="s">
        <v>110</v>
      </c>
      <c r="D30" s="18" t="s">
        <v>400</v>
      </c>
      <c r="E30" s="19">
        <v>2016</v>
      </c>
      <c r="F30" s="6">
        <v>0.4</v>
      </c>
      <c r="G30" s="19">
        <v>36</v>
      </c>
      <c r="H30" s="77">
        <v>45.86</v>
      </c>
      <c r="I30" s="19">
        <v>73.42066</v>
      </c>
      <c r="J30" s="61">
        <f t="shared" si="0"/>
        <v>2.0394627777777776</v>
      </c>
      <c r="K30" s="71" t="s">
        <v>607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</row>
    <row r="31" spans="1:125" s="4" customFormat="1" ht="45">
      <c r="A31" s="28"/>
      <c r="B31" s="28"/>
      <c r="C31" s="34" t="s">
        <v>110</v>
      </c>
      <c r="D31" s="18" t="s">
        <v>401</v>
      </c>
      <c r="E31" s="19">
        <v>2016</v>
      </c>
      <c r="F31" s="6">
        <v>0.4</v>
      </c>
      <c r="G31" s="19">
        <v>152</v>
      </c>
      <c r="H31" s="77">
        <v>45.86</v>
      </c>
      <c r="I31" s="19">
        <v>255.84548</v>
      </c>
      <c r="J31" s="61">
        <f t="shared" si="0"/>
        <v>1.6831939473684212</v>
      </c>
      <c r="K31" s="71" t="s">
        <v>608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</row>
    <row r="32" spans="1:125" s="4" customFormat="1" ht="45">
      <c r="A32" s="28"/>
      <c r="B32" s="28"/>
      <c r="C32" s="34" t="s">
        <v>110</v>
      </c>
      <c r="D32" s="18" t="s">
        <v>402</v>
      </c>
      <c r="E32" s="19">
        <v>2016</v>
      </c>
      <c r="F32" s="6">
        <v>0.4</v>
      </c>
      <c r="G32" s="19">
        <v>98</v>
      </c>
      <c r="H32" s="77">
        <v>45.86</v>
      </c>
      <c r="I32" s="19">
        <v>115.32961</v>
      </c>
      <c r="J32" s="61">
        <f t="shared" si="0"/>
        <v>1.1768327551020408</v>
      </c>
      <c r="K32" s="71" t="s">
        <v>609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</row>
    <row r="33" spans="1:125" s="4" customFormat="1" ht="15">
      <c r="A33" s="28"/>
      <c r="B33" s="28"/>
      <c r="C33" s="34" t="s">
        <v>110</v>
      </c>
      <c r="D33" s="18" t="s">
        <v>403</v>
      </c>
      <c r="E33" s="19">
        <v>2016</v>
      </c>
      <c r="F33" s="6">
        <v>0.4</v>
      </c>
      <c r="G33" s="19">
        <v>1946</v>
      </c>
      <c r="H33" s="77">
        <v>100.88</v>
      </c>
      <c r="I33" s="19">
        <v>3064.95138</v>
      </c>
      <c r="J33" s="61">
        <f t="shared" si="0"/>
        <v>1.5750007091469682</v>
      </c>
      <c r="K33" s="71" t="s">
        <v>610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</row>
    <row r="34" spans="1:125" s="4" customFormat="1" ht="15">
      <c r="A34" s="28"/>
      <c r="B34" s="28"/>
      <c r="C34" s="34" t="s">
        <v>110</v>
      </c>
      <c r="D34" s="18" t="s">
        <v>404</v>
      </c>
      <c r="E34" s="19">
        <v>2016</v>
      </c>
      <c r="F34" s="6">
        <v>0.4</v>
      </c>
      <c r="G34" s="19">
        <v>2130</v>
      </c>
      <c r="H34" s="77">
        <v>100.88</v>
      </c>
      <c r="I34" s="19">
        <v>3338.3313900000003</v>
      </c>
      <c r="J34" s="61">
        <f t="shared" si="0"/>
        <v>1.5672917323943663</v>
      </c>
      <c r="K34" s="71" t="s">
        <v>611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</row>
    <row r="35" spans="1:125" s="4" customFormat="1" ht="30">
      <c r="A35" s="28"/>
      <c r="B35" s="28"/>
      <c r="C35" s="34" t="s">
        <v>110</v>
      </c>
      <c r="D35" s="18" t="s">
        <v>405</v>
      </c>
      <c r="E35" s="19">
        <v>2016</v>
      </c>
      <c r="F35" s="6">
        <v>0.4</v>
      </c>
      <c r="G35" s="19">
        <v>840</v>
      </c>
      <c r="H35" s="77">
        <v>100.88</v>
      </c>
      <c r="I35" s="19">
        <v>1405.63048</v>
      </c>
      <c r="J35" s="61">
        <f t="shared" si="0"/>
        <v>1.673369619047619</v>
      </c>
      <c r="K35" s="71" t="s">
        <v>612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</row>
    <row r="36" spans="1:125" s="4" customFormat="1" ht="15">
      <c r="A36" s="28"/>
      <c r="B36" s="28"/>
      <c r="C36" s="34" t="s">
        <v>110</v>
      </c>
      <c r="D36" s="18" t="s">
        <v>406</v>
      </c>
      <c r="E36" s="19">
        <v>2016</v>
      </c>
      <c r="F36" s="6">
        <v>0.4</v>
      </c>
      <c r="G36" s="19">
        <v>510</v>
      </c>
      <c r="H36" s="77">
        <v>100.88</v>
      </c>
      <c r="I36" s="19">
        <v>1001.3269300000001</v>
      </c>
      <c r="J36" s="61">
        <f t="shared" si="0"/>
        <v>1.9633861372549022</v>
      </c>
      <c r="K36" s="71" t="s">
        <v>613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</row>
    <row r="37" spans="1:125" s="4" customFormat="1" ht="15">
      <c r="A37" s="28"/>
      <c r="B37" s="28"/>
      <c r="C37" s="34" t="s">
        <v>110</v>
      </c>
      <c r="D37" s="18" t="s">
        <v>407</v>
      </c>
      <c r="E37" s="19">
        <v>2016</v>
      </c>
      <c r="F37" s="6">
        <v>0.4</v>
      </c>
      <c r="G37" s="19">
        <v>2029</v>
      </c>
      <c r="H37" s="77">
        <v>100.88</v>
      </c>
      <c r="I37" s="19">
        <v>2634.4566</v>
      </c>
      <c r="J37" s="61">
        <f t="shared" si="0"/>
        <v>1.2984014785608675</v>
      </c>
      <c r="K37" s="71" t="s">
        <v>614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</row>
    <row r="38" spans="1:125" s="4" customFormat="1" ht="15">
      <c r="A38" s="28"/>
      <c r="B38" s="28"/>
      <c r="C38" s="34" t="s">
        <v>110</v>
      </c>
      <c r="D38" s="18" t="s">
        <v>408</v>
      </c>
      <c r="E38" s="19">
        <v>2016</v>
      </c>
      <c r="F38" s="6">
        <v>0.4</v>
      </c>
      <c r="G38" s="19">
        <v>345</v>
      </c>
      <c r="H38" s="77">
        <v>100.88</v>
      </c>
      <c r="I38" s="19">
        <v>605.34078</v>
      </c>
      <c r="J38" s="61">
        <f t="shared" si="0"/>
        <v>1.7546109565217392</v>
      </c>
      <c r="K38" s="71" t="s">
        <v>615</v>
      </c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</row>
    <row r="39" spans="1:125" s="4" customFormat="1" ht="15">
      <c r="A39" s="28"/>
      <c r="B39" s="28"/>
      <c r="C39" s="34" t="s">
        <v>110</v>
      </c>
      <c r="D39" s="18" t="s">
        <v>409</v>
      </c>
      <c r="E39" s="19">
        <v>2016</v>
      </c>
      <c r="F39" s="6">
        <v>0.4</v>
      </c>
      <c r="G39" s="19">
        <v>1735</v>
      </c>
      <c r="H39" s="77">
        <v>100.88</v>
      </c>
      <c r="I39" s="19">
        <v>2320.0416800000003</v>
      </c>
      <c r="J39" s="61">
        <f t="shared" si="0"/>
        <v>1.3371998155619598</v>
      </c>
      <c r="K39" s="71" t="s">
        <v>616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</row>
    <row r="40" spans="1:125" s="4" customFormat="1" ht="15">
      <c r="A40" s="28"/>
      <c r="B40" s="28"/>
      <c r="C40" s="34" t="s">
        <v>110</v>
      </c>
      <c r="D40" s="18" t="s">
        <v>410</v>
      </c>
      <c r="E40" s="19">
        <v>2016</v>
      </c>
      <c r="F40" s="6">
        <v>0.4</v>
      </c>
      <c r="G40" s="19">
        <v>881</v>
      </c>
      <c r="H40" s="77">
        <v>100.88</v>
      </c>
      <c r="I40" s="19">
        <v>2126.2228</v>
      </c>
      <c r="J40" s="61">
        <f t="shared" si="0"/>
        <v>2.4134197502837686</v>
      </c>
      <c r="K40" s="71" t="s">
        <v>617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</row>
    <row r="41" spans="1:125" s="4" customFormat="1" ht="15">
      <c r="A41" s="28"/>
      <c r="B41" s="28"/>
      <c r="C41" s="34" t="s">
        <v>110</v>
      </c>
      <c r="D41" s="18" t="s">
        <v>411</v>
      </c>
      <c r="E41" s="19">
        <v>2016</v>
      </c>
      <c r="F41" s="6">
        <v>0.4</v>
      </c>
      <c r="G41" s="19">
        <v>2493</v>
      </c>
      <c r="H41" s="77">
        <v>100.88</v>
      </c>
      <c r="I41" s="19">
        <v>4169.905720000001</v>
      </c>
      <c r="J41" s="61">
        <f t="shared" si="0"/>
        <v>1.6726456959486564</v>
      </c>
      <c r="K41" s="71" t="s">
        <v>618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</row>
    <row r="42" spans="1:125" s="4" customFormat="1" ht="15">
      <c r="A42" s="28"/>
      <c r="B42" s="28"/>
      <c r="C42" s="34" t="s">
        <v>110</v>
      </c>
      <c r="D42" s="18" t="s">
        <v>412</v>
      </c>
      <c r="E42" s="19">
        <v>2016</v>
      </c>
      <c r="F42" s="6">
        <v>0.4</v>
      </c>
      <c r="G42" s="19">
        <v>2775</v>
      </c>
      <c r="H42" s="77">
        <v>100.88</v>
      </c>
      <c r="I42" s="19">
        <v>4050.90973</v>
      </c>
      <c r="J42" s="61">
        <f t="shared" si="0"/>
        <v>1.4597872900900901</v>
      </c>
      <c r="K42" s="71" t="s">
        <v>619</v>
      </c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</row>
    <row r="43" spans="1:125" s="4" customFormat="1" ht="15">
      <c r="A43" s="28"/>
      <c r="B43" s="28"/>
      <c r="C43" s="34" t="s">
        <v>110</v>
      </c>
      <c r="D43" s="18" t="s">
        <v>413</v>
      </c>
      <c r="E43" s="19">
        <v>2016</v>
      </c>
      <c r="F43" s="6">
        <v>0.4</v>
      </c>
      <c r="G43" s="19">
        <v>2422</v>
      </c>
      <c r="H43" s="77">
        <v>100.88</v>
      </c>
      <c r="I43" s="19">
        <v>4325.056519999999</v>
      </c>
      <c r="J43" s="61">
        <f t="shared" si="0"/>
        <v>1.7857376218001648</v>
      </c>
      <c r="K43" s="71" t="s">
        <v>620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</row>
    <row r="44" spans="1:125" s="4" customFormat="1" ht="45">
      <c r="A44" s="28"/>
      <c r="B44" s="28"/>
      <c r="C44" s="34" t="s">
        <v>110</v>
      </c>
      <c r="D44" s="18" t="s">
        <v>414</v>
      </c>
      <c r="E44" s="19">
        <v>2016</v>
      </c>
      <c r="F44" s="6">
        <v>0.4</v>
      </c>
      <c r="G44" s="19">
        <v>146</v>
      </c>
      <c r="H44" s="77">
        <v>64.2</v>
      </c>
      <c r="I44" s="19">
        <v>381.48774</v>
      </c>
      <c r="J44" s="61">
        <f t="shared" si="0"/>
        <v>2.612929726027397</v>
      </c>
      <c r="K44" s="71" t="s">
        <v>621</v>
      </c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</row>
    <row r="45" spans="1:125" s="4" customFormat="1" ht="30">
      <c r="A45" s="28"/>
      <c r="B45" s="28"/>
      <c r="C45" s="34" t="s">
        <v>110</v>
      </c>
      <c r="D45" s="18" t="s">
        <v>415</v>
      </c>
      <c r="E45" s="19">
        <v>2016</v>
      </c>
      <c r="F45" s="6">
        <v>0.4</v>
      </c>
      <c r="G45" s="19">
        <v>18</v>
      </c>
      <c r="H45" s="77">
        <v>45.86</v>
      </c>
      <c r="I45" s="19">
        <v>237.72548</v>
      </c>
      <c r="J45" s="61">
        <f t="shared" si="0"/>
        <v>13.20697111111111</v>
      </c>
      <c r="K45" s="71" t="s">
        <v>622</v>
      </c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</row>
    <row r="46" spans="1:125" s="4" customFormat="1" ht="30">
      <c r="A46" s="28"/>
      <c r="B46" s="28"/>
      <c r="C46" s="34" t="s">
        <v>110</v>
      </c>
      <c r="D46" s="18" t="s">
        <v>416</v>
      </c>
      <c r="E46" s="19">
        <v>2016</v>
      </c>
      <c r="F46" s="6">
        <v>0.4</v>
      </c>
      <c r="G46" s="19">
        <v>13</v>
      </c>
      <c r="H46" s="77">
        <v>45.86</v>
      </c>
      <c r="I46" s="19">
        <v>209.89663000000002</v>
      </c>
      <c r="J46" s="61">
        <f t="shared" si="0"/>
        <v>16.145894615384616</v>
      </c>
      <c r="K46" s="71" t="s">
        <v>623</v>
      </c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</row>
    <row r="47" spans="1:125" s="4" customFormat="1" ht="30">
      <c r="A47" s="28"/>
      <c r="B47" s="28"/>
      <c r="C47" s="34" t="s">
        <v>110</v>
      </c>
      <c r="D47" s="18" t="s">
        <v>417</v>
      </c>
      <c r="E47" s="19">
        <v>2016</v>
      </c>
      <c r="F47" s="6">
        <v>0.4</v>
      </c>
      <c r="G47" s="19">
        <v>19</v>
      </c>
      <c r="H47" s="77">
        <v>45.86</v>
      </c>
      <c r="I47" s="19">
        <v>243.29125</v>
      </c>
      <c r="J47" s="61">
        <f t="shared" si="0"/>
        <v>12.804802631578946</v>
      </c>
      <c r="K47" s="71" t="s">
        <v>624</v>
      </c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</row>
    <row r="48" spans="1:125" s="4" customFormat="1" ht="30">
      <c r="A48" s="28"/>
      <c r="B48" s="28"/>
      <c r="C48" s="34" t="s">
        <v>110</v>
      </c>
      <c r="D48" s="18" t="s">
        <v>418</v>
      </c>
      <c r="E48" s="19">
        <v>2016</v>
      </c>
      <c r="F48" s="6">
        <v>0.4</v>
      </c>
      <c r="G48" s="19">
        <v>136</v>
      </c>
      <c r="H48" s="77">
        <v>155.91</v>
      </c>
      <c r="I48" s="19">
        <v>255.59266</v>
      </c>
      <c r="J48" s="61">
        <f t="shared" si="0"/>
        <v>1.879357794117647</v>
      </c>
      <c r="K48" s="71" t="s">
        <v>625</v>
      </c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</row>
    <row r="49" spans="1:125" s="4" customFormat="1" ht="30">
      <c r="A49" s="28"/>
      <c r="B49" s="28"/>
      <c r="C49" s="34" t="s">
        <v>110</v>
      </c>
      <c r="D49" s="18" t="s">
        <v>419</v>
      </c>
      <c r="E49" s="19">
        <v>2016</v>
      </c>
      <c r="F49" s="6">
        <v>0.4</v>
      </c>
      <c r="G49" s="19">
        <v>83</v>
      </c>
      <c r="H49" s="77">
        <v>180.35</v>
      </c>
      <c r="I49" s="19">
        <v>182.25535</v>
      </c>
      <c r="J49" s="61">
        <f t="shared" si="0"/>
        <v>2.1958475903614456</v>
      </c>
      <c r="K49" s="71" t="s">
        <v>626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</row>
    <row r="50" spans="1:125" s="4" customFormat="1" ht="45">
      <c r="A50" s="28"/>
      <c r="B50" s="28"/>
      <c r="C50" s="34" t="s">
        <v>110</v>
      </c>
      <c r="D50" s="18" t="s">
        <v>420</v>
      </c>
      <c r="E50" s="19">
        <v>2016</v>
      </c>
      <c r="F50" s="6">
        <v>0.4</v>
      </c>
      <c r="G50" s="19">
        <v>157</v>
      </c>
      <c r="H50" s="77">
        <v>64.2</v>
      </c>
      <c r="I50" s="19">
        <v>352.71282</v>
      </c>
      <c r="J50" s="61">
        <f t="shared" si="0"/>
        <v>2.2465784713375796</v>
      </c>
      <c r="K50" s="71" t="s">
        <v>627</v>
      </c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</row>
    <row r="51" spans="1:125" s="4" customFormat="1" ht="45">
      <c r="A51" s="28"/>
      <c r="B51" s="28"/>
      <c r="C51" s="34" t="s">
        <v>110</v>
      </c>
      <c r="D51" s="18" t="s">
        <v>421</v>
      </c>
      <c r="E51" s="19">
        <v>2016</v>
      </c>
      <c r="F51" s="6">
        <v>0.4</v>
      </c>
      <c r="G51" s="19">
        <v>348</v>
      </c>
      <c r="H51" s="77">
        <v>64.2</v>
      </c>
      <c r="I51" s="19">
        <v>640.3487</v>
      </c>
      <c r="J51" s="61">
        <f aca="true" t="shared" si="1" ref="J51:J82">IF(AND(I51&lt;&gt;0,G51&lt;&gt;0),I51/G51,0)</f>
        <v>1.8400824712643677</v>
      </c>
      <c r="K51" s="71" t="s">
        <v>628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</row>
    <row r="52" spans="1:125" s="4" customFormat="1" ht="45">
      <c r="A52" s="28"/>
      <c r="B52" s="28"/>
      <c r="C52" s="34" t="s">
        <v>110</v>
      </c>
      <c r="D52" s="18" t="s">
        <v>422</v>
      </c>
      <c r="E52" s="19">
        <v>2016</v>
      </c>
      <c r="F52" s="6">
        <v>0.4</v>
      </c>
      <c r="G52" s="19">
        <v>66</v>
      </c>
      <c r="H52" s="77">
        <v>45.86</v>
      </c>
      <c r="I52" s="19">
        <v>167.01594</v>
      </c>
      <c r="J52" s="61">
        <f t="shared" si="1"/>
        <v>2.5305445454545454</v>
      </c>
      <c r="K52" s="71" t="s">
        <v>629</v>
      </c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</row>
    <row r="53" spans="1:125" s="4" customFormat="1" ht="30">
      <c r="A53" s="28"/>
      <c r="B53" s="28"/>
      <c r="C53" s="34" t="s">
        <v>110</v>
      </c>
      <c r="D53" s="18" t="s">
        <v>423</v>
      </c>
      <c r="E53" s="19">
        <v>2017</v>
      </c>
      <c r="F53" s="6">
        <v>0.4</v>
      </c>
      <c r="G53" s="19">
        <v>257</v>
      </c>
      <c r="H53" s="77">
        <v>203.6832</v>
      </c>
      <c r="I53" s="19">
        <v>311.67683</v>
      </c>
      <c r="J53" s="61">
        <f t="shared" si="1"/>
        <v>1.2127503112840468</v>
      </c>
      <c r="K53" s="71" t="s">
        <v>958</v>
      </c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</row>
    <row r="54" spans="1:125" s="4" customFormat="1" ht="30">
      <c r="A54" s="28"/>
      <c r="B54" s="28"/>
      <c r="C54" s="34" t="s">
        <v>110</v>
      </c>
      <c r="D54" s="18" t="s">
        <v>424</v>
      </c>
      <c r="E54" s="19">
        <v>2017</v>
      </c>
      <c r="F54" s="6">
        <v>0.4</v>
      </c>
      <c r="G54" s="19">
        <v>279</v>
      </c>
      <c r="H54" s="77">
        <v>67.8944</v>
      </c>
      <c r="I54" s="19">
        <v>297.8865</v>
      </c>
      <c r="J54" s="61">
        <f t="shared" si="1"/>
        <v>1.0676935483870968</v>
      </c>
      <c r="K54" s="71" t="s">
        <v>630</v>
      </c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</row>
    <row r="55" spans="1:125" s="4" customFormat="1" ht="30">
      <c r="A55" s="28"/>
      <c r="B55" s="28"/>
      <c r="C55" s="34" t="s">
        <v>110</v>
      </c>
      <c r="D55" s="18" t="s">
        <v>425</v>
      </c>
      <c r="E55" s="19">
        <v>2017</v>
      </c>
      <c r="F55" s="6">
        <v>0.4</v>
      </c>
      <c r="G55" s="19">
        <v>278</v>
      </c>
      <c r="H55" s="77">
        <v>203.6832</v>
      </c>
      <c r="I55" s="19">
        <v>377.73714</v>
      </c>
      <c r="J55" s="61">
        <f t="shared" si="1"/>
        <v>1.358766690647482</v>
      </c>
      <c r="K55" s="71" t="s">
        <v>631</v>
      </c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</row>
    <row r="56" spans="1:125" s="4" customFormat="1" ht="30">
      <c r="A56" s="28"/>
      <c r="B56" s="28"/>
      <c r="C56" s="34" t="s">
        <v>110</v>
      </c>
      <c r="D56" s="18" t="s">
        <v>426</v>
      </c>
      <c r="E56" s="19">
        <v>2017</v>
      </c>
      <c r="F56" s="6">
        <v>0.4</v>
      </c>
      <c r="G56" s="19">
        <v>405</v>
      </c>
      <c r="H56" s="77">
        <v>203.6832</v>
      </c>
      <c r="I56" s="19">
        <v>833.6223299999999</v>
      </c>
      <c r="J56" s="61">
        <f t="shared" si="1"/>
        <v>2.0583267407407404</v>
      </c>
      <c r="K56" s="71" t="s">
        <v>632</v>
      </c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</row>
    <row r="57" spans="1:125" s="4" customFormat="1" ht="30">
      <c r="A57" s="28"/>
      <c r="B57" s="28"/>
      <c r="C57" s="34" t="s">
        <v>110</v>
      </c>
      <c r="D57" s="18" t="s">
        <v>427</v>
      </c>
      <c r="E57" s="19">
        <v>2017</v>
      </c>
      <c r="F57" s="6">
        <v>0.4</v>
      </c>
      <c r="G57" s="19">
        <v>590</v>
      </c>
      <c r="H57" s="77">
        <v>95.05216</v>
      </c>
      <c r="I57" s="19">
        <v>503.70627</v>
      </c>
      <c r="J57" s="61">
        <f t="shared" si="1"/>
        <v>0.8537394406779661</v>
      </c>
      <c r="K57" s="71" t="s">
        <v>633</v>
      </c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</row>
    <row r="58" spans="1:125" s="4" customFormat="1" ht="30">
      <c r="A58" s="28"/>
      <c r="B58" s="28"/>
      <c r="C58" s="34" t="s">
        <v>110</v>
      </c>
      <c r="D58" s="18" t="s">
        <v>428</v>
      </c>
      <c r="E58" s="19">
        <v>2017</v>
      </c>
      <c r="F58" s="6">
        <v>0.4</v>
      </c>
      <c r="G58" s="19">
        <v>125</v>
      </c>
      <c r="H58" s="77">
        <v>203.6832</v>
      </c>
      <c r="I58" s="19">
        <v>358.01537</v>
      </c>
      <c r="J58" s="61">
        <f t="shared" si="1"/>
        <v>2.86412296</v>
      </c>
      <c r="K58" s="71" t="s">
        <v>634</v>
      </c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</row>
    <row r="59" spans="1:125" s="4" customFormat="1" ht="15">
      <c r="A59" s="28"/>
      <c r="B59" s="28"/>
      <c r="C59" s="34" t="s">
        <v>110</v>
      </c>
      <c r="D59" s="18" t="s">
        <v>429</v>
      </c>
      <c r="E59" s="19">
        <v>2017</v>
      </c>
      <c r="F59" s="6">
        <v>0.4</v>
      </c>
      <c r="G59" s="19">
        <v>268</v>
      </c>
      <c r="H59" s="77">
        <v>147</v>
      </c>
      <c r="I59" s="19">
        <v>479.45428999999996</v>
      </c>
      <c r="J59" s="61">
        <f t="shared" si="1"/>
        <v>1.7890085447761193</v>
      </c>
      <c r="K59" s="71" t="s">
        <v>635</v>
      </c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</row>
    <row r="60" spans="1:125" s="4" customFormat="1" ht="60">
      <c r="A60" s="28"/>
      <c r="B60" s="28"/>
      <c r="C60" s="34" t="s">
        <v>110</v>
      </c>
      <c r="D60" s="18" t="s">
        <v>430</v>
      </c>
      <c r="E60" s="19">
        <v>2017</v>
      </c>
      <c r="F60" s="6">
        <v>0.4</v>
      </c>
      <c r="G60" s="19">
        <v>2423</v>
      </c>
      <c r="H60" s="77">
        <v>97</v>
      </c>
      <c r="I60" s="19">
        <v>5002.0841</v>
      </c>
      <c r="J60" s="61">
        <f t="shared" si="1"/>
        <v>2.0644177053239785</v>
      </c>
      <c r="K60" s="71" t="s">
        <v>636</v>
      </c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</row>
    <row r="61" spans="1:125" s="4" customFormat="1" ht="30">
      <c r="A61" s="28"/>
      <c r="B61" s="28"/>
      <c r="C61" s="34" t="s">
        <v>110</v>
      </c>
      <c r="D61" s="18" t="s">
        <v>431</v>
      </c>
      <c r="E61" s="19">
        <v>2017</v>
      </c>
      <c r="F61" s="6">
        <v>0.4</v>
      </c>
      <c r="G61" s="19">
        <v>1636</v>
      </c>
      <c r="H61" s="77">
        <v>64</v>
      </c>
      <c r="I61" s="19">
        <v>2795.00064</v>
      </c>
      <c r="J61" s="61">
        <f t="shared" si="1"/>
        <v>1.708435599022005</v>
      </c>
      <c r="K61" s="71" t="s">
        <v>637</v>
      </c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</row>
    <row r="62" spans="1:125" s="4" customFormat="1" ht="45">
      <c r="A62" s="28"/>
      <c r="B62" s="28"/>
      <c r="C62" s="34" t="s">
        <v>110</v>
      </c>
      <c r="D62" s="18" t="s">
        <v>432</v>
      </c>
      <c r="E62" s="19">
        <v>2017</v>
      </c>
      <c r="F62" s="6">
        <v>0.4</v>
      </c>
      <c r="G62" s="19">
        <v>497</v>
      </c>
      <c r="H62" s="77">
        <v>82</v>
      </c>
      <c r="I62" s="19">
        <v>413.59217</v>
      </c>
      <c r="J62" s="61">
        <f t="shared" si="1"/>
        <v>0.8321774044265594</v>
      </c>
      <c r="K62" s="71" t="s">
        <v>638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</row>
    <row r="63" spans="1:125" s="4" customFormat="1" ht="30">
      <c r="A63" s="28"/>
      <c r="B63" s="28"/>
      <c r="C63" s="34" t="s">
        <v>110</v>
      </c>
      <c r="D63" s="18" t="s">
        <v>433</v>
      </c>
      <c r="E63" s="19">
        <v>2017</v>
      </c>
      <c r="F63" s="6">
        <v>0.4</v>
      </c>
      <c r="G63" s="19">
        <v>1247</v>
      </c>
      <c r="H63" s="77">
        <v>78</v>
      </c>
      <c r="I63" s="19">
        <v>2060.27691</v>
      </c>
      <c r="J63" s="61">
        <f t="shared" si="1"/>
        <v>1.6521867762630313</v>
      </c>
      <c r="K63" s="71" t="s">
        <v>639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</row>
    <row r="64" spans="1:125" s="4" customFormat="1" ht="30">
      <c r="A64" s="28"/>
      <c r="B64" s="28"/>
      <c r="C64" s="34" t="s">
        <v>110</v>
      </c>
      <c r="D64" s="18" t="s">
        <v>434</v>
      </c>
      <c r="E64" s="19">
        <v>2017</v>
      </c>
      <c r="F64" s="6">
        <v>0.4</v>
      </c>
      <c r="G64" s="19">
        <v>798</v>
      </c>
      <c r="H64" s="77">
        <v>77</v>
      </c>
      <c r="I64" s="19">
        <v>688.9987199999999</v>
      </c>
      <c r="J64" s="61">
        <f t="shared" si="1"/>
        <v>0.863406917293233</v>
      </c>
      <c r="K64" s="71" t="s">
        <v>640</v>
      </c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</row>
    <row r="65" spans="1:125" s="4" customFormat="1" ht="30">
      <c r="A65" s="28"/>
      <c r="B65" s="28"/>
      <c r="C65" s="34" t="s">
        <v>110</v>
      </c>
      <c r="D65" s="18" t="s">
        <v>435</v>
      </c>
      <c r="E65" s="19">
        <v>2017</v>
      </c>
      <c r="F65" s="6">
        <v>0.4</v>
      </c>
      <c r="G65" s="19">
        <v>620</v>
      </c>
      <c r="H65" s="77">
        <v>48</v>
      </c>
      <c r="I65" s="19">
        <v>962.19131</v>
      </c>
      <c r="J65" s="61">
        <f t="shared" si="1"/>
        <v>1.5519214677419355</v>
      </c>
      <c r="K65" s="71" t="s">
        <v>641</v>
      </c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</row>
    <row r="66" spans="1:125" s="4" customFormat="1" ht="30">
      <c r="A66" s="28"/>
      <c r="B66" s="28"/>
      <c r="C66" s="34" t="s">
        <v>110</v>
      </c>
      <c r="D66" s="18" t="s">
        <v>436</v>
      </c>
      <c r="E66" s="19">
        <v>2017</v>
      </c>
      <c r="F66" s="6">
        <v>0.4</v>
      </c>
      <c r="G66" s="19">
        <v>774</v>
      </c>
      <c r="H66" s="77">
        <v>48</v>
      </c>
      <c r="I66" s="19">
        <v>1493.90612</v>
      </c>
      <c r="J66" s="61">
        <f t="shared" si="1"/>
        <v>1.930111266149871</v>
      </c>
      <c r="K66" s="71" t="s">
        <v>642</v>
      </c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</row>
    <row r="67" spans="1:125" s="4" customFormat="1" ht="30">
      <c r="A67" s="28"/>
      <c r="B67" s="28"/>
      <c r="C67" s="34" t="s">
        <v>110</v>
      </c>
      <c r="D67" s="18" t="s">
        <v>437</v>
      </c>
      <c r="E67" s="19">
        <v>2017</v>
      </c>
      <c r="F67" s="6">
        <v>0.4</v>
      </c>
      <c r="G67" s="19">
        <v>756</v>
      </c>
      <c r="H67" s="77">
        <v>52</v>
      </c>
      <c r="I67" s="19">
        <v>1490.62173</v>
      </c>
      <c r="J67" s="61">
        <f t="shared" si="1"/>
        <v>1.971721865079365</v>
      </c>
      <c r="K67" s="71" t="s">
        <v>643</v>
      </c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</row>
    <row r="68" spans="1:125" s="4" customFormat="1" ht="30">
      <c r="A68" s="28"/>
      <c r="B68" s="28"/>
      <c r="C68" s="34" t="s">
        <v>110</v>
      </c>
      <c r="D68" s="18" t="s">
        <v>438</v>
      </c>
      <c r="E68" s="19">
        <v>2017</v>
      </c>
      <c r="F68" s="6">
        <v>0.4</v>
      </c>
      <c r="G68" s="19">
        <v>1190</v>
      </c>
      <c r="H68" s="77">
        <v>76</v>
      </c>
      <c r="I68" s="19">
        <v>2417.87373</v>
      </c>
      <c r="J68" s="61">
        <f t="shared" si="1"/>
        <v>2.0318266638655462</v>
      </c>
      <c r="K68" s="71" t="s">
        <v>644</v>
      </c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</row>
    <row r="69" spans="1:125" s="4" customFormat="1" ht="30">
      <c r="A69" s="28"/>
      <c r="B69" s="28"/>
      <c r="C69" s="34" t="s">
        <v>110</v>
      </c>
      <c r="D69" s="18" t="s">
        <v>439</v>
      </c>
      <c r="E69" s="19">
        <v>2017</v>
      </c>
      <c r="F69" s="6">
        <v>0.4</v>
      </c>
      <c r="G69" s="19">
        <v>739</v>
      </c>
      <c r="H69" s="77">
        <v>51</v>
      </c>
      <c r="I69" s="19">
        <v>1125.86754</v>
      </c>
      <c r="J69" s="61">
        <f t="shared" si="1"/>
        <v>1.5235014073071718</v>
      </c>
      <c r="K69" s="71" t="s">
        <v>645</v>
      </c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</row>
    <row r="70" spans="1:125" s="4" customFormat="1" ht="45">
      <c r="A70" s="28"/>
      <c r="B70" s="28"/>
      <c r="C70" s="34" t="s">
        <v>110</v>
      </c>
      <c r="D70" s="18" t="s">
        <v>440</v>
      </c>
      <c r="E70" s="19">
        <v>2017</v>
      </c>
      <c r="F70" s="6">
        <v>0.4</v>
      </c>
      <c r="G70" s="19">
        <v>2023.0000000000002</v>
      </c>
      <c r="H70" s="77">
        <v>83</v>
      </c>
      <c r="I70" s="19">
        <v>2389.9778300000003</v>
      </c>
      <c r="J70" s="61">
        <f t="shared" si="1"/>
        <v>1.1814027829955511</v>
      </c>
      <c r="K70" s="71" t="s">
        <v>646</v>
      </c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</row>
    <row r="71" spans="1:125" s="4" customFormat="1" ht="45">
      <c r="A71" s="28"/>
      <c r="B71" s="28"/>
      <c r="C71" s="34" t="s">
        <v>110</v>
      </c>
      <c r="D71" s="18" t="s">
        <v>441</v>
      </c>
      <c r="E71" s="19">
        <v>2017</v>
      </c>
      <c r="F71" s="6">
        <v>0.4</v>
      </c>
      <c r="G71" s="19">
        <v>2879</v>
      </c>
      <c r="H71" s="77">
        <v>61</v>
      </c>
      <c r="I71" s="19">
        <v>4171.14187</v>
      </c>
      <c r="J71" s="61">
        <f t="shared" si="1"/>
        <v>1.4488162104897535</v>
      </c>
      <c r="K71" s="71" t="s">
        <v>647</v>
      </c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</row>
    <row r="72" spans="1:125" s="4" customFormat="1" ht="30">
      <c r="A72" s="28"/>
      <c r="B72" s="28"/>
      <c r="C72" s="34" t="s">
        <v>110</v>
      </c>
      <c r="D72" s="18" t="s">
        <v>442</v>
      </c>
      <c r="E72" s="19">
        <v>2017</v>
      </c>
      <c r="F72" s="6">
        <v>0.4</v>
      </c>
      <c r="G72" s="19">
        <v>604</v>
      </c>
      <c r="H72" s="77">
        <v>39</v>
      </c>
      <c r="I72" s="19">
        <v>586.3811800000001</v>
      </c>
      <c r="J72" s="61">
        <f t="shared" si="1"/>
        <v>0.9708297682119207</v>
      </c>
      <c r="K72" s="71" t="s">
        <v>648</v>
      </c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</row>
    <row r="73" spans="1:125" s="4" customFormat="1" ht="30">
      <c r="A73" s="28"/>
      <c r="B73" s="28"/>
      <c r="C73" s="34" t="s">
        <v>110</v>
      </c>
      <c r="D73" s="18" t="s">
        <v>443</v>
      </c>
      <c r="E73" s="19">
        <v>2017</v>
      </c>
      <c r="F73" s="6">
        <v>0.4</v>
      </c>
      <c r="G73" s="19">
        <v>1180</v>
      </c>
      <c r="H73" s="77">
        <v>117</v>
      </c>
      <c r="I73" s="19">
        <v>2087.90043</v>
      </c>
      <c r="J73" s="61">
        <f t="shared" si="1"/>
        <v>1.7694071440677968</v>
      </c>
      <c r="K73" s="71" t="s">
        <v>649</v>
      </c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</row>
    <row r="74" spans="1:125" s="4" customFormat="1" ht="30">
      <c r="A74" s="28"/>
      <c r="B74" s="28"/>
      <c r="C74" s="34" t="s">
        <v>110</v>
      </c>
      <c r="D74" s="18" t="s">
        <v>444</v>
      </c>
      <c r="E74" s="19">
        <v>2017</v>
      </c>
      <c r="F74" s="6">
        <v>0.4</v>
      </c>
      <c r="G74" s="19">
        <v>2021.9999999999998</v>
      </c>
      <c r="H74" s="77">
        <v>100.2</v>
      </c>
      <c r="I74" s="19">
        <v>3472.01977</v>
      </c>
      <c r="J74" s="61">
        <f t="shared" si="1"/>
        <v>1.7171215479723048</v>
      </c>
      <c r="K74" s="71" t="s">
        <v>650</v>
      </c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</row>
    <row r="75" spans="1:125" s="4" customFormat="1" ht="30">
      <c r="A75" s="28"/>
      <c r="B75" s="28"/>
      <c r="C75" s="34" t="s">
        <v>110</v>
      </c>
      <c r="D75" s="18" t="s">
        <v>445</v>
      </c>
      <c r="E75" s="19">
        <v>2017</v>
      </c>
      <c r="F75" s="6">
        <v>0.4</v>
      </c>
      <c r="G75" s="19">
        <v>4212</v>
      </c>
      <c r="H75" s="77">
        <v>102.4</v>
      </c>
      <c r="I75" s="19">
        <v>7072.04515</v>
      </c>
      <c r="J75" s="61">
        <f t="shared" si="1"/>
        <v>1.6790230650522318</v>
      </c>
      <c r="K75" s="71" t="s">
        <v>651</v>
      </c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</row>
    <row r="76" spans="1:125" s="4" customFormat="1" ht="30">
      <c r="A76" s="28"/>
      <c r="B76" s="28"/>
      <c r="C76" s="34" t="s">
        <v>110</v>
      </c>
      <c r="D76" s="18" t="s">
        <v>446</v>
      </c>
      <c r="E76" s="19">
        <v>2017</v>
      </c>
      <c r="F76" s="6">
        <v>0.4</v>
      </c>
      <c r="G76" s="19">
        <v>1950</v>
      </c>
      <c r="H76" s="77">
        <v>142</v>
      </c>
      <c r="I76" s="19">
        <v>3353.66277</v>
      </c>
      <c r="J76" s="61">
        <f t="shared" si="1"/>
        <v>1.7198270615384614</v>
      </c>
      <c r="K76" s="71" t="s">
        <v>652</v>
      </c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</row>
    <row r="77" spans="1:125" s="4" customFormat="1" ht="30">
      <c r="A77" s="28"/>
      <c r="B77" s="28"/>
      <c r="C77" s="34" t="s">
        <v>110</v>
      </c>
      <c r="D77" s="18" t="s">
        <v>447</v>
      </c>
      <c r="E77" s="19">
        <v>2017</v>
      </c>
      <c r="F77" s="6">
        <v>0.4</v>
      </c>
      <c r="G77" s="19">
        <v>1433</v>
      </c>
      <c r="H77" s="77">
        <v>100.2</v>
      </c>
      <c r="I77" s="19">
        <v>2503.79378</v>
      </c>
      <c r="J77" s="61">
        <f t="shared" si="1"/>
        <v>1.7472392044661549</v>
      </c>
      <c r="K77" s="71" t="s">
        <v>653</v>
      </c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</row>
    <row r="78" spans="1:125" s="4" customFormat="1" ht="30">
      <c r="A78" s="28"/>
      <c r="B78" s="28"/>
      <c r="C78" s="34" t="s">
        <v>110</v>
      </c>
      <c r="D78" s="18" t="s">
        <v>448</v>
      </c>
      <c r="E78" s="19">
        <v>2017</v>
      </c>
      <c r="F78" s="6">
        <v>0.4</v>
      </c>
      <c r="G78" s="19">
        <v>500</v>
      </c>
      <c r="H78" s="77">
        <v>93</v>
      </c>
      <c r="I78" s="19">
        <v>970.0843199999999</v>
      </c>
      <c r="J78" s="61">
        <f t="shared" si="1"/>
        <v>1.9401686399999998</v>
      </c>
      <c r="K78" s="71" t="s">
        <v>654</v>
      </c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</row>
    <row r="79" spans="1:125" s="4" customFormat="1" ht="45">
      <c r="A79" s="28"/>
      <c r="B79" s="28"/>
      <c r="C79" s="34" t="s">
        <v>110</v>
      </c>
      <c r="D79" s="18" t="s">
        <v>449</v>
      </c>
      <c r="E79" s="19">
        <v>2017</v>
      </c>
      <c r="F79" s="6">
        <v>0.4</v>
      </c>
      <c r="G79" s="19">
        <v>1345</v>
      </c>
      <c r="H79" s="77">
        <v>203.6832</v>
      </c>
      <c r="I79" s="19">
        <v>2721.27286</v>
      </c>
      <c r="J79" s="61">
        <f t="shared" si="1"/>
        <v>2.0232511970260223</v>
      </c>
      <c r="K79" s="71" t="s">
        <v>655</v>
      </c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</row>
    <row r="80" spans="1:125" s="4" customFormat="1" ht="30">
      <c r="A80" s="28"/>
      <c r="B80" s="28"/>
      <c r="C80" s="34" t="s">
        <v>110</v>
      </c>
      <c r="D80" s="18" t="s">
        <v>450</v>
      </c>
      <c r="E80" s="19">
        <v>2017</v>
      </c>
      <c r="F80" s="6">
        <v>0.4</v>
      </c>
      <c r="G80" s="19">
        <v>375</v>
      </c>
      <c r="H80" s="77">
        <v>203.6832</v>
      </c>
      <c r="I80" s="19">
        <v>764.95168</v>
      </c>
      <c r="J80" s="61">
        <f t="shared" si="1"/>
        <v>2.0398711466666666</v>
      </c>
      <c r="K80" s="71" t="s">
        <v>656</v>
      </c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</row>
    <row r="81" spans="1:125" s="4" customFormat="1" ht="45">
      <c r="A81" s="28"/>
      <c r="B81" s="28"/>
      <c r="C81" s="34" t="s">
        <v>110</v>
      </c>
      <c r="D81" s="18" t="s">
        <v>451</v>
      </c>
      <c r="E81" s="19">
        <v>2017</v>
      </c>
      <c r="F81" s="6">
        <v>0.4</v>
      </c>
      <c r="G81" s="19">
        <v>3386</v>
      </c>
      <c r="H81" s="77">
        <v>203.6832</v>
      </c>
      <c r="I81" s="19">
        <v>6837.61462</v>
      </c>
      <c r="J81" s="61">
        <f t="shared" si="1"/>
        <v>2.0193782102776137</v>
      </c>
      <c r="K81" s="71" t="s">
        <v>657</v>
      </c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</row>
    <row r="82" spans="1:125" s="4" customFormat="1" ht="45">
      <c r="A82" s="28"/>
      <c r="B82" s="28"/>
      <c r="C82" s="34" t="s">
        <v>110</v>
      </c>
      <c r="D82" s="18" t="s">
        <v>452</v>
      </c>
      <c r="E82" s="19">
        <v>2017</v>
      </c>
      <c r="F82" s="6">
        <v>0.4</v>
      </c>
      <c r="G82" s="19">
        <v>3720</v>
      </c>
      <c r="H82" s="77">
        <v>203.6832</v>
      </c>
      <c r="I82" s="19">
        <v>7511.234469999999</v>
      </c>
      <c r="J82" s="61">
        <f t="shared" si="1"/>
        <v>2.0191490510752685</v>
      </c>
      <c r="K82" s="71" t="s">
        <v>658</v>
      </c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</row>
    <row r="83" spans="1:125" s="4" customFormat="1" ht="45">
      <c r="A83" s="28"/>
      <c r="B83" s="28"/>
      <c r="C83" s="34" t="s">
        <v>110</v>
      </c>
      <c r="D83" s="18" t="s">
        <v>453</v>
      </c>
      <c r="E83" s="19">
        <v>2017</v>
      </c>
      <c r="F83" s="6">
        <v>0.4</v>
      </c>
      <c r="G83" s="19">
        <v>2439</v>
      </c>
      <c r="H83" s="77">
        <v>203.6832</v>
      </c>
      <c r="I83" s="19">
        <v>4927.680469999999</v>
      </c>
      <c r="J83" s="61">
        <f aca="true" t="shared" si="2" ref="J83:J114">IF(AND(I83&lt;&gt;0,G83&lt;&gt;0),I83/G83,0)</f>
        <v>2.0203691963919637</v>
      </c>
      <c r="K83" s="71" t="s">
        <v>659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</row>
    <row r="84" spans="1:125" s="4" customFormat="1" ht="45">
      <c r="A84" s="28"/>
      <c r="B84" s="28"/>
      <c r="C84" s="34" t="s">
        <v>110</v>
      </c>
      <c r="D84" s="18" t="s">
        <v>454</v>
      </c>
      <c r="E84" s="19">
        <v>2017</v>
      </c>
      <c r="F84" s="6">
        <v>0.4</v>
      </c>
      <c r="G84" s="19">
        <v>556</v>
      </c>
      <c r="H84" s="77">
        <v>203.6832</v>
      </c>
      <c r="I84" s="19">
        <v>1129.9971799999998</v>
      </c>
      <c r="J84" s="61">
        <f t="shared" si="2"/>
        <v>2.0323690287769782</v>
      </c>
      <c r="K84" s="71" t="s">
        <v>660</v>
      </c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</row>
    <row r="85" spans="1:125" s="4" customFormat="1" ht="45">
      <c r="A85" s="28"/>
      <c r="B85" s="28"/>
      <c r="C85" s="34" t="s">
        <v>110</v>
      </c>
      <c r="D85" s="18" t="s">
        <v>455</v>
      </c>
      <c r="E85" s="19">
        <v>2017</v>
      </c>
      <c r="F85" s="6">
        <v>0.4</v>
      </c>
      <c r="G85" s="19">
        <v>2213</v>
      </c>
      <c r="H85" s="77">
        <v>203.6832</v>
      </c>
      <c r="I85" s="19">
        <v>4471.877780000001</v>
      </c>
      <c r="J85" s="61">
        <f t="shared" si="2"/>
        <v>2.020731034794397</v>
      </c>
      <c r="K85" s="71" t="s">
        <v>661</v>
      </c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</row>
    <row r="86" spans="1:125" s="4" customFormat="1" ht="60">
      <c r="A86" s="28"/>
      <c r="B86" s="28"/>
      <c r="C86" s="34" t="s">
        <v>110</v>
      </c>
      <c r="D86" s="18" t="s">
        <v>456</v>
      </c>
      <c r="E86" s="19">
        <v>2017</v>
      </c>
      <c r="F86" s="6">
        <v>0.4</v>
      </c>
      <c r="G86" s="19">
        <v>2090</v>
      </c>
      <c r="H86" s="77">
        <v>203.6832</v>
      </c>
      <c r="I86" s="19">
        <v>4223.8082</v>
      </c>
      <c r="J86" s="61">
        <f t="shared" si="2"/>
        <v>2.0209608612440193</v>
      </c>
      <c r="K86" s="71" t="s">
        <v>662</v>
      </c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</row>
    <row r="87" spans="1:125" s="4" customFormat="1" ht="45">
      <c r="A87" s="28"/>
      <c r="B87" s="28"/>
      <c r="C87" s="34" t="s">
        <v>110</v>
      </c>
      <c r="D87" s="18" t="s">
        <v>457</v>
      </c>
      <c r="E87" s="19">
        <v>2017</v>
      </c>
      <c r="F87" s="6">
        <v>0.4</v>
      </c>
      <c r="G87" s="19">
        <v>963</v>
      </c>
      <c r="H87" s="77">
        <v>203.6832</v>
      </c>
      <c r="I87" s="19">
        <v>1950.84534</v>
      </c>
      <c r="J87" s="61">
        <f t="shared" si="2"/>
        <v>2.0257999376947042</v>
      </c>
      <c r="K87" s="71" t="s">
        <v>663</v>
      </c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</row>
    <row r="88" spans="1:125" s="4" customFormat="1" ht="60">
      <c r="A88" s="28"/>
      <c r="B88" s="28"/>
      <c r="C88" s="34" t="s">
        <v>110</v>
      </c>
      <c r="D88" s="18" t="s">
        <v>458</v>
      </c>
      <c r="E88" s="19">
        <v>2017</v>
      </c>
      <c r="F88" s="6">
        <v>0.4</v>
      </c>
      <c r="G88" s="19">
        <v>2484</v>
      </c>
      <c r="H88" s="77">
        <v>203.6832</v>
      </c>
      <c r="I88" s="19">
        <v>5018.43762</v>
      </c>
      <c r="J88" s="61">
        <f t="shared" si="2"/>
        <v>2.020305</v>
      </c>
      <c r="K88" s="71" t="s">
        <v>664</v>
      </c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</row>
    <row r="89" spans="1:125" s="4" customFormat="1" ht="45">
      <c r="A89" s="28"/>
      <c r="B89" s="28"/>
      <c r="C89" s="34" t="s">
        <v>110</v>
      </c>
      <c r="D89" s="18" t="s">
        <v>459</v>
      </c>
      <c r="E89" s="19">
        <v>2017</v>
      </c>
      <c r="F89" s="6">
        <v>0.4</v>
      </c>
      <c r="G89" s="19">
        <v>3553</v>
      </c>
      <c r="H89" s="77">
        <v>203.6832</v>
      </c>
      <c r="I89" s="19">
        <v>7174.42454</v>
      </c>
      <c r="J89" s="61">
        <f t="shared" si="2"/>
        <v>2.0192582437376863</v>
      </c>
      <c r="K89" s="71" t="s">
        <v>665</v>
      </c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</row>
    <row r="90" spans="1:125" s="4" customFormat="1" ht="45">
      <c r="A90" s="28"/>
      <c r="B90" s="28"/>
      <c r="C90" s="34" t="s">
        <v>110</v>
      </c>
      <c r="D90" s="18" t="s">
        <v>460</v>
      </c>
      <c r="E90" s="19">
        <v>2017</v>
      </c>
      <c r="F90" s="6">
        <v>0.4</v>
      </c>
      <c r="G90" s="19">
        <v>2341</v>
      </c>
      <c r="H90" s="77">
        <v>203.6832</v>
      </c>
      <c r="I90" s="19">
        <v>4730.03151</v>
      </c>
      <c r="J90" s="61">
        <f t="shared" si="2"/>
        <v>2.0205175181546347</v>
      </c>
      <c r="K90" s="71" t="s">
        <v>666</v>
      </c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</row>
    <row r="91" spans="1:125" s="4" customFormat="1" ht="30">
      <c r="A91" s="28"/>
      <c r="B91" s="28"/>
      <c r="C91" s="34" t="s">
        <v>110</v>
      </c>
      <c r="D91" s="18" t="s">
        <v>461</v>
      </c>
      <c r="E91" s="19">
        <v>2017</v>
      </c>
      <c r="F91" s="6">
        <v>0.4</v>
      </c>
      <c r="G91" s="19">
        <v>1608</v>
      </c>
      <c r="H91" s="77">
        <v>203.6832</v>
      </c>
      <c r="I91" s="19">
        <v>3251.69809</v>
      </c>
      <c r="J91" s="61">
        <f t="shared" si="2"/>
        <v>2.022200304726368</v>
      </c>
      <c r="K91" s="71" t="s">
        <v>667</v>
      </c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</row>
    <row r="92" spans="1:125" s="4" customFormat="1" ht="45">
      <c r="A92" s="28"/>
      <c r="B92" s="28"/>
      <c r="C92" s="34" t="s">
        <v>110</v>
      </c>
      <c r="D92" s="18" t="s">
        <v>462</v>
      </c>
      <c r="E92" s="19">
        <v>2017</v>
      </c>
      <c r="F92" s="6">
        <v>0.4</v>
      </c>
      <c r="G92" s="19">
        <v>2033.9999999999998</v>
      </c>
      <c r="H92" s="77">
        <v>203.6832</v>
      </c>
      <c r="I92" s="19">
        <v>4110.86592</v>
      </c>
      <c r="J92" s="61">
        <f t="shared" si="2"/>
        <v>2.021074690265487</v>
      </c>
      <c r="K92" s="71" t="s">
        <v>668</v>
      </c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</row>
    <row r="93" spans="1:125" s="4" customFormat="1" ht="45">
      <c r="A93" s="28"/>
      <c r="B93" s="28"/>
      <c r="C93" s="34" t="s">
        <v>110</v>
      </c>
      <c r="D93" s="18" t="s">
        <v>463</v>
      </c>
      <c r="E93" s="19">
        <v>2017</v>
      </c>
      <c r="F93" s="6">
        <v>0.4</v>
      </c>
      <c r="G93" s="19">
        <v>2501</v>
      </c>
      <c r="H93" s="77">
        <v>203.6832</v>
      </c>
      <c r="I93" s="19">
        <v>5052.72368</v>
      </c>
      <c r="J93" s="61">
        <f t="shared" si="2"/>
        <v>2.0202813594562175</v>
      </c>
      <c r="K93" s="71" t="s">
        <v>669</v>
      </c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</row>
    <row r="94" spans="1:125" s="4" customFormat="1" ht="30">
      <c r="A94" s="28"/>
      <c r="B94" s="28"/>
      <c r="C94" s="34" t="s">
        <v>110</v>
      </c>
      <c r="D94" s="18" t="s">
        <v>464</v>
      </c>
      <c r="E94" s="19">
        <v>2017</v>
      </c>
      <c r="F94" s="6">
        <v>0.4</v>
      </c>
      <c r="G94" s="19">
        <v>1860</v>
      </c>
      <c r="H94" s="77">
        <v>203.6832</v>
      </c>
      <c r="I94" s="19">
        <v>3759.9382400000004</v>
      </c>
      <c r="J94" s="61">
        <f t="shared" si="2"/>
        <v>2.021472172043011</v>
      </c>
      <c r="K94" s="71" t="s">
        <v>670</v>
      </c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</row>
    <row r="95" spans="1:125" s="4" customFormat="1" ht="30">
      <c r="A95" s="28"/>
      <c r="B95" s="28"/>
      <c r="C95" s="34" t="s">
        <v>110</v>
      </c>
      <c r="D95" s="18" t="s">
        <v>465</v>
      </c>
      <c r="E95" s="19">
        <v>2017</v>
      </c>
      <c r="F95" s="6">
        <v>0.4</v>
      </c>
      <c r="G95" s="19">
        <v>767</v>
      </c>
      <c r="H95" s="77">
        <v>203.6832</v>
      </c>
      <c r="I95" s="19">
        <v>1555.54745</v>
      </c>
      <c r="J95" s="61">
        <f t="shared" si="2"/>
        <v>2.028093155149935</v>
      </c>
      <c r="K95" s="71" t="s">
        <v>671</v>
      </c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</row>
    <row r="96" spans="1:125" s="4" customFormat="1" ht="45">
      <c r="A96" s="28"/>
      <c r="B96" s="28"/>
      <c r="C96" s="34" t="s">
        <v>110</v>
      </c>
      <c r="D96" s="18" t="s">
        <v>466</v>
      </c>
      <c r="E96" s="19">
        <v>2017</v>
      </c>
      <c r="F96" s="6">
        <v>0.4</v>
      </c>
      <c r="G96" s="19">
        <v>2108</v>
      </c>
      <c r="H96" s="77">
        <v>203.6832</v>
      </c>
      <c r="I96" s="19">
        <v>4260.1110499999995</v>
      </c>
      <c r="J96" s="61">
        <f t="shared" si="2"/>
        <v>2.0209255455407966</v>
      </c>
      <c r="K96" s="71" t="s">
        <v>672</v>
      </c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</row>
    <row r="97" spans="1:125" s="4" customFormat="1" ht="45">
      <c r="A97" s="28"/>
      <c r="B97" s="28"/>
      <c r="C97" s="34" t="s">
        <v>110</v>
      </c>
      <c r="D97" s="18" t="s">
        <v>467</v>
      </c>
      <c r="E97" s="19">
        <v>2017</v>
      </c>
      <c r="F97" s="6">
        <v>0.4</v>
      </c>
      <c r="G97" s="19">
        <v>844</v>
      </c>
      <c r="H97" s="77">
        <v>203.6832</v>
      </c>
      <c r="I97" s="19">
        <v>1710.8430700000001</v>
      </c>
      <c r="J97" s="61">
        <f t="shared" si="2"/>
        <v>2.027065248815166</v>
      </c>
      <c r="K97" s="71" t="s">
        <v>673</v>
      </c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</row>
    <row r="98" spans="1:125" s="4" customFormat="1" ht="30">
      <c r="A98" s="28"/>
      <c r="B98" s="28"/>
      <c r="C98" s="34" t="s">
        <v>110</v>
      </c>
      <c r="D98" s="18" t="s">
        <v>468</v>
      </c>
      <c r="E98" s="19">
        <v>2017</v>
      </c>
      <c r="F98" s="6">
        <v>0.4</v>
      </c>
      <c r="G98" s="19">
        <v>111</v>
      </c>
      <c r="H98" s="77">
        <v>203.6832</v>
      </c>
      <c r="I98" s="19">
        <v>232.50964000000002</v>
      </c>
      <c r="J98" s="61">
        <f t="shared" si="2"/>
        <v>2.0946814414414416</v>
      </c>
      <c r="K98" s="71" t="s">
        <v>674</v>
      </c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</row>
    <row r="99" spans="1:125" s="4" customFormat="1" ht="30">
      <c r="A99" s="28"/>
      <c r="B99" s="28"/>
      <c r="C99" s="34" t="s">
        <v>110</v>
      </c>
      <c r="D99" s="18" t="s">
        <v>469</v>
      </c>
      <c r="E99" s="19">
        <v>2017</v>
      </c>
      <c r="F99" s="6">
        <v>0.4</v>
      </c>
      <c r="G99" s="19">
        <v>136</v>
      </c>
      <c r="H99" s="77">
        <v>203.6832</v>
      </c>
      <c r="I99" s="19">
        <v>282.93028000000004</v>
      </c>
      <c r="J99" s="61">
        <f t="shared" si="2"/>
        <v>2.080369705882353</v>
      </c>
      <c r="K99" s="71" t="s">
        <v>675</v>
      </c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</row>
    <row r="100" spans="1:125" s="4" customFormat="1" ht="45">
      <c r="A100" s="28"/>
      <c r="B100" s="28"/>
      <c r="C100" s="34" t="s">
        <v>110</v>
      </c>
      <c r="D100" s="18" t="s">
        <v>470</v>
      </c>
      <c r="E100" s="19">
        <v>2017</v>
      </c>
      <c r="F100" s="6">
        <v>0.4</v>
      </c>
      <c r="G100" s="19">
        <v>1974</v>
      </c>
      <c r="H100" s="77">
        <v>203.6832</v>
      </c>
      <c r="I100" s="19">
        <v>3989.8563799999997</v>
      </c>
      <c r="J100" s="61">
        <f t="shared" si="2"/>
        <v>2.0212038399189463</v>
      </c>
      <c r="K100" s="71" t="s">
        <v>676</v>
      </c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</row>
    <row r="101" spans="1:125" s="4" customFormat="1" ht="30">
      <c r="A101" s="28"/>
      <c r="B101" s="28"/>
      <c r="C101" s="34" t="s">
        <v>110</v>
      </c>
      <c r="D101" s="18" t="s">
        <v>471</v>
      </c>
      <c r="E101" s="19">
        <v>2017</v>
      </c>
      <c r="F101" s="6">
        <v>0.4</v>
      </c>
      <c r="G101" s="19">
        <v>530</v>
      </c>
      <c r="H101" s="77">
        <v>203.6832</v>
      </c>
      <c r="I101" s="19">
        <v>1077.5596799999998</v>
      </c>
      <c r="J101" s="61">
        <f t="shared" si="2"/>
        <v>2.033131471698113</v>
      </c>
      <c r="K101" s="71" t="s">
        <v>677</v>
      </c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</row>
    <row r="102" spans="1:125" s="4" customFormat="1" ht="45">
      <c r="A102" s="28"/>
      <c r="B102" s="28"/>
      <c r="C102" s="34" t="s">
        <v>110</v>
      </c>
      <c r="D102" s="18" t="s">
        <v>472</v>
      </c>
      <c r="E102" s="19">
        <v>2017</v>
      </c>
      <c r="F102" s="6">
        <v>0.4</v>
      </c>
      <c r="G102" s="19">
        <v>3097</v>
      </c>
      <c r="H102" s="77">
        <v>203.6832</v>
      </c>
      <c r="I102" s="19">
        <v>6254.751929999999</v>
      </c>
      <c r="J102" s="61">
        <f t="shared" si="2"/>
        <v>2.019616380368098</v>
      </c>
      <c r="K102" s="71" t="s">
        <v>678</v>
      </c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</row>
    <row r="103" spans="1:125" s="4" customFormat="1" ht="30">
      <c r="A103" s="28"/>
      <c r="B103" s="28"/>
      <c r="C103" s="34" t="s">
        <v>110</v>
      </c>
      <c r="D103" s="18" t="s">
        <v>473</v>
      </c>
      <c r="E103" s="19">
        <v>2017</v>
      </c>
      <c r="F103" s="6">
        <v>0.4</v>
      </c>
      <c r="G103" s="19">
        <v>1465</v>
      </c>
      <c r="H103" s="77">
        <v>203.6832</v>
      </c>
      <c r="I103" s="19">
        <v>2963.29196</v>
      </c>
      <c r="J103" s="61">
        <f t="shared" si="2"/>
        <v>2.022724887372014</v>
      </c>
      <c r="K103" s="71" t="s">
        <v>679</v>
      </c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</row>
    <row r="104" spans="1:125" s="4" customFormat="1" ht="30">
      <c r="A104" s="28"/>
      <c r="B104" s="28"/>
      <c r="C104" s="34" t="s">
        <v>110</v>
      </c>
      <c r="D104" s="18" t="s">
        <v>474</v>
      </c>
      <c r="E104" s="19">
        <v>2017</v>
      </c>
      <c r="F104" s="6">
        <v>0.4</v>
      </c>
      <c r="G104" s="19">
        <v>397</v>
      </c>
      <c r="H104" s="77">
        <v>203.6832</v>
      </c>
      <c r="I104" s="19">
        <v>809.3218499999999</v>
      </c>
      <c r="J104" s="61">
        <f t="shared" si="2"/>
        <v>2.038594080604534</v>
      </c>
      <c r="K104" s="71" t="s">
        <v>680</v>
      </c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</row>
    <row r="105" spans="1:125" s="4" customFormat="1" ht="60">
      <c r="A105" s="28"/>
      <c r="B105" s="28"/>
      <c r="C105" s="34" t="s">
        <v>110</v>
      </c>
      <c r="D105" s="18" t="s">
        <v>475</v>
      </c>
      <c r="E105" s="19">
        <v>2017</v>
      </c>
      <c r="F105" s="6">
        <v>0.4</v>
      </c>
      <c r="G105" s="19">
        <v>2689</v>
      </c>
      <c r="H105" s="77">
        <v>203.6832</v>
      </c>
      <c r="I105" s="19">
        <v>5431.88695</v>
      </c>
      <c r="J105" s="61">
        <f t="shared" si="2"/>
        <v>2.02003977314987</v>
      </c>
      <c r="K105" s="71" t="s">
        <v>681</v>
      </c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</row>
    <row r="106" spans="1:125" s="4" customFormat="1" ht="45">
      <c r="A106" s="28"/>
      <c r="B106" s="28"/>
      <c r="C106" s="34" t="s">
        <v>110</v>
      </c>
      <c r="D106" s="18" t="s">
        <v>476</v>
      </c>
      <c r="E106" s="19">
        <v>2017</v>
      </c>
      <c r="F106" s="6">
        <v>0.4</v>
      </c>
      <c r="G106" s="19">
        <v>2261</v>
      </c>
      <c r="H106" s="77">
        <v>203.6832</v>
      </c>
      <c r="I106" s="19">
        <v>4568.68542</v>
      </c>
      <c r="J106" s="61">
        <f t="shared" si="2"/>
        <v>2.0206481291463954</v>
      </c>
      <c r="K106" s="71" t="s">
        <v>682</v>
      </c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</row>
    <row r="107" spans="1:125" s="4" customFormat="1" ht="30">
      <c r="A107" s="28"/>
      <c r="B107" s="28"/>
      <c r="C107" s="34" t="s">
        <v>110</v>
      </c>
      <c r="D107" s="18" t="s">
        <v>477</v>
      </c>
      <c r="E107" s="19">
        <v>2017</v>
      </c>
      <c r="F107" s="6">
        <v>0.4</v>
      </c>
      <c r="G107" s="19">
        <v>91</v>
      </c>
      <c r="H107" s="77">
        <v>203.6832</v>
      </c>
      <c r="I107" s="19">
        <v>192.17311999999998</v>
      </c>
      <c r="J107" s="61">
        <f t="shared" si="2"/>
        <v>2.1117925274725273</v>
      </c>
      <c r="K107" s="71" t="s">
        <v>683</v>
      </c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</row>
    <row r="108" spans="1:125" s="4" customFormat="1" ht="45">
      <c r="A108" s="28"/>
      <c r="B108" s="28"/>
      <c r="C108" s="34" t="s">
        <v>110</v>
      </c>
      <c r="D108" s="18" t="s">
        <v>478</v>
      </c>
      <c r="E108" s="19">
        <v>2017</v>
      </c>
      <c r="F108" s="6">
        <v>0.4</v>
      </c>
      <c r="G108" s="19">
        <v>2957</v>
      </c>
      <c r="H108" s="77">
        <v>203.6832</v>
      </c>
      <c r="I108" s="19">
        <v>5972.396299999999</v>
      </c>
      <c r="J108" s="61">
        <f t="shared" si="2"/>
        <v>2.019748495096381</v>
      </c>
      <c r="K108" s="71" t="s">
        <v>684</v>
      </c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</row>
    <row r="109" spans="1:125" s="4" customFormat="1" ht="45">
      <c r="A109" s="28"/>
      <c r="B109" s="28"/>
      <c r="C109" s="34" t="s">
        <v>110</v>
      </c>
      <c r="D109" s="18" t="s">
        <v>479</v>
      </c>
      <c r="E109" s="19">
        <v>2017</v>
      </c>
      <c r="F109" s="6">
        <v>0.4</v>
      </c>
      <c r="G109" s="19">
        <v>1441</v>
      </c>
      <c r="H109" s="77">
        <v>203.6832</v>
      </c>
      <c r="I109" s="19">
        <v>2914.8881499999998</v>
      </c>
      <c r="J109" s="61">
        <f t="shared" si="2"/>
        <v>2.0228231436502426</v>
      </c>
      <c r="K109" s="71" t="s">
        <v>685</v>
      </c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</row>
    <row r="110" spans="1:125" s="4" customFormat="1" ht="30">
      <c r="A110" s="28"/>
      <c r="B110" s="28"/>
      <c r="C110" s="34" t="s">
        <v>110</v>
      </c>
      <c r="D110" s="18" t="s">
        <v>480</v>
      </c>
      <c r="E110" s="19">
        <v>2017</v>
      </c>
      <c r="F110" s="6">
        <v>0.4</v>
      </c>
      <c r="G110" s="19">
        <v>319</v>
      </c>
      <c r="H110" s="77">
        <v>203.6832</v>
      </c>
      <c r="I110" s="19">
        <v>652.00941</v>
      </c>
      <c r="J110" s="61">
        <f t="shared" si="2"/>
        <v>2.043916645768025</v>
      </c>
      <c r="K110" s="71" t="s">
        <v>686</v>
      </c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</row>
    <row r="111" spans="1:125" s="4" customFormat="1" ht="45">
      <c r="A111" s="28"/>
      <c r="B111" s="28"/>
      <c r="C111" s="34" t="s">
        <v>110</v>
      </c>
      <c r="D111" s="18" t="s">
        <v>481</v>
      </c>
      <c r="E111" s="19">
        <v>2017</v>
      </c>
      <c r="F111" s="6">
        <v>0.4</v>
      </c>
      <c r="G111" s="19">
        <v>2639</v>
      </c>
      <c r="H111" s="77">
        <v>203.6832</v>
      </c>
      <c r="I111" s="19">
        <v>5331.04565</v>
      </c>
      <c r="J111" s="61">
        <f t="shared" si="2"/>
        <v>2.0201006631299734</v>
      </c>
      <c r="K111" s="71" t="s">
        <v>687</v>
      </c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</row>
    <row r="112" spans="1:125" s="4" customFormat="1" ht="30">
      <c r="A112" s="28"/>
      <c r="B112" s="28"/>
      <c r="C112" s="34" t="s">
        <v>110</v>
      </c>
      <c r="D112" s="18" t="s">
        <v>482</v>
      </c>
      <c r="E112" s="19">
        <v>2017</v>
      </c>
      <c r="F112" s="6">
        <v>0.4</v>
      </c>
      <c r="G112" s="19">
        <v>805</v>
      </c>
      <c r="H112" s="77">
        <v>203.6832</v>
      </c>
      <c r="I112" s="19">
        <v>1632.18685</v>
      </c>
      <c r="J112" s="61">
        <f t="shared" si="2"/>
        <v>2.027561304347826</v>
      </c>
      <c r="K112" s="71" t="s">
        <v>688</v>
      </c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</row>
    <row r="113" spans="1:125" s="4" customFormat="1" ht="30">
      <c r="A113" s="28"/>
      <c r="B113" s="28"/>
      <c r="C113" s="34" t="s">
        <v>110</v>
      </c>
      <c r="D113" s="18" t="s">
        <v>956</v>
      </c>
      <c r="E113" s="19">
        <v>2017</v>
      </c>
      <c r="F113" s="6">
        <v>0.4</v>
      </c>
      <c r="G113" s="19">
        <v>1026</v>
      </c>
      <c r="H113" s="77">
        <v>203.6832</v>
      </c>
      <c r="I113" s="19">
        <v>2077.9053799999997</v>
      </c>
      <c r="J113" s="61">
        <f t="shared" si="2"/>
        <v>2.025248908382066</v>
      </c>
      <c r="K113" s="71" t="s">
        <v>689</v>
      </c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</row>
    <row r="114" spans="1:125" s="4" customFormat="1" ht="45">
      <c r="A114" s="28"/>
      <c r="B114" s="28"/>
      <c r="C114" s="34" t="s">
        <v>110</v>
      </c>
      <c r="D114" s="18" t="s">
        <v>483</v>
      </c>
      <c r="E114" s="19">
        <v>2017</v>
      </c>
      <c r="F114" s="6">
        <v>0.4</v>
      </c>
      <c r="G114" s="19">
        <v>2230</v>
      </c>
      <c r="H114" s="77">
        <v>203.6832</v>
      </c>
      <c r="I114" s="19">
        <v>4506.163820000001</v>
      </c>
      <c r="J114" s="61">
        <f t="shared" si="2"/>
        <v>2.0207012645739915</v>
      </c>
      <c r="K114" s="71" t="s">
        <v>690</v>
      </c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</row>
    <row r="115" spans="1:125" s="4" customFormat="1" ht="30">
      <c r="A115" s="28"/>
      <c r="B115" s="28"/>
      <c r="C115" s="34" t="s">
        <v>110</v>
      </c>
      <c r="D115" s="18" t="s">
        <v>484</v>
      </c>
      <c r="E115" s="19">
        <v>2017</v>
      </c>
      <c r="F115" s="6">
        <v>0.4</v>
      </c>
      <c r="G115" s="19">
        <v>2160</v>
      </c>
      <c r="H115" s="77">
        <v>203.6832</v>
      </c>
      <c r="I115" s="19">
        <v>4364.98601</v>
      </c>
      <c r="J115" s="61">
        <f aca="true" t="shared" si="3" ref="J115:J146">IF(AND(I115&lt;&gt;0,G115&lt;&gt;0),I115/G115,0)</f>
        <v>2.0208268564814813</v>
      </c>
      <c r="K115" s="71" t="s">
        <v>691</v>
      </c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</row>
    <row r="116" spans="1:125" s="4" customFormat="1" ht="30">
      <c r="A116" s="28"/>
      <c r="B116" s="28"/>
      <c r="C116" s="34" t="s">
        <v>110</v>
      </c>
      <c r="D116" s="18" t="s">
        <v>485</v>
      </c>
      <c r="E116" s="19">
        <v>2017</v>
      </c>
      <c r="F116" s="6">
        <v>0.4</v>
      </c>
      <c r="G116" s="19">
        <v>616</v>
      </c>
      <c r="H116" s="77">
        <v>203.6832</v>
      </c>
      <c r="I116" s="19">
        <v>1251.00673</v>
      </c>
      <c r="J116" s="61">
        <f t="shared" si="3"/>
        <v>2.030855081168831</v>
      </c>
      <c r="K116" s="71" t="s">
        <v>692</v>
      </c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</row>
    <row r="117" spans="1:125" s="4" customFormat="1" ht="30">
      <c r="A117" s="28"/>
      <c r="B117" s="28"/>
      <c r="C117" s="34" t="s">
        <v>110</v>
      </c>
      <c r="D117" s="18" t="s">
        <v>486</v>
      </c>
      <c r="E117" s="19">
        <v>2017</v>
      </c>
      <c r="F117" s="6">
        <v>0.4</v>
      </c>
      <c r="G117" s="19">
        <v>918</v>
      </c>
      <c r="H117" s="77">
        <v>203.6832</v>
      </c>
      <c r="I117" s="19">
        <v>1860.0882</v>
      </c>
      <c r="J117" s="61">
        <f t="shared" si="3"/>
        <v>2.0262398692810457</v>
      </c>
      <c r="K117" s="71" t="s">
        <v>693</v>
      </c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</row>
    <row r="118" spans="1:125" s="4" customFormat="1" ht="30">
      <c r="A118" s="28"/>
      <c r="B118" s="28"/>
      <c r="C118" s="34" t="s">
        <v>110</v>
      </c>
      <c r="D118" s="18" t="s">
        <v>487</v>
      </c>
      <c r="E118" s="19">
        <v>2017</v>
      </c>
      <c r="F118" s="6">
        <v>0.4</v>
      </c>
      <c r="G118" s="19">
        <v>1495</v>
      </c>
      <c r="H118" s="77">
        <v>203.6832</v>
      </c>
      <c r="I118" s="19">
        <v>3022.31622</v>
      </c>
      <c r="J118" s="61">
        <f t="shared" si="3"/>
        <v>2.0216162006688965</v>
      </c>
      <c r="K118" s="71" t="s">
        <v>694</v>
      </c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</row>
    <row r="119" spans="1:125" s="4" customFormat="1" ht="30">
      <c r="A119" s="28"/>
      <c r="B119" s="28"/>
      <c r="C119" s="34" t="s">
        <v>110</v>
      </c>
      <c r="D119" s="18" t="s">
        <v>488</v>
      </c>
      <c r="E119" s="19">
        <v>2017</v>
      </c>
      <c r="F119" s="6">
        <v>0.4</v>
      </c>
      <c r="G119" s="19">
        <v>343</v>
      </c>
      <c r="H119" s="77">
        <v>203.6832</v>
      </c>
      <c r="I119" s="19">
        <v>700.41314</v>
      </c>
      <c r="J119" s="61">
        <f t="shared" si="3"/>
        <v>2.0420208163265308</v>
      </c>
      <c r="K119" s="71" t="s">
        <v>959</v>
      </c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</row>
    <row r="120" spans="1:125" s="4" customFormat="1" ht="30">
      <c r="A120" s="28"/>
      <c r="B120" s="28"/>
      <c r="C120" s="34" t="s">
        <v>110</v>
      </c>
      <c r="D120" s="18" t="s">
        <v>489</v>
      </c>
      <c r="E120" s="19">
        <v>2017</v>
      </c>
      <c r="F120" s="6">
        <v>0.4</v>
      </c>
      <c r="G120" s="19">
        <v>3550</v>
      </c>
      <c r="H120" s="77">
        <v>147</v>
      </c>
      <c r="I120" s="19">
        <v>4757.19838</v>
      </c>
      <c r="J120" s="61">
        <f t="shared" si="3"/>
        <v>1.340055881690141</v>
      </c>
      <c r="K120" s="71" t="s">
        <v>695</v>
      </c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</row>
    <row r="121" spans="1:125" s="4" customFormat="1" ht="30">
      <c r="A121" s="28"/>
      <c r="B121" s="28"/>
      <c r="C121" s="34" t="s">
        <v>110</v>
      </c>
      <c r="D121" s="18" t="s">
        <v>490</v>
      </c>
      <c r="E121" s="19">
        <v>2018</v>
      </c>
      <c r="F121" s="6">
        <v>0.4</v>
      </c>
      <c r="G121" s="19">
        <v>240</v>
      </c>
      <c r="H121" s="77">
        <v>125</v>
      </c>
      <c r="I121" s="19">
        <v>502.38126</v>
      </c>
      <c r="J121" s="61">
        <f t="shared" si="3"/>
        <v>2.09325525</v>
      </c>
      <c r="K121" s="71" t="s">
        <v>696</v>
      </c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</row>
    <row r="122" spans="1:125" s="4" customFormat="1" ht="30">
      <c r="A122" s="28"/>
      <c r="B122" s="28"/>
      <c r="C122" s="34" t="s">
        <v>110</v>
      </c>
      <c r="D122" s="18" t="s">
        <v>491</v>
      </c>
      <c r="E122" s="19">
        <v>2018</v>
      </c>
      <c r="F122" s="6">
        <v>0.4</v>
      </c>
      <c r="G122" s="19">
        <v>120</v>
      </c>
      <c r="H122" s="77">
        <v>74</v>
      </c>
      <c r="I122" s="19">
        <v>242.69025</v>
      </c>
      <c r="J122" s="61">
        <f t="shared" si="3"/>
        <v>2.02241875</v>
      </c>
      <c r="K122" s="71" t="s">
        <v>697</v>
      </c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</row>
    <row r="123" spans="1:125" s="4" customFormat="1" ht="30">
      <c r="A123" s="28"/>
      <c r="B123" s="28"/>
      <c r="C123" s="34" t="s">
        <v>110</v>
      </c>
      <c r="D123" s="18" t="s">
        <v>492</v>
      </c>
      <c r="E123" s="19">
        <v>2018</v>
      </c>
      <c r="F123" s="6">
        <v>0.4</v>
      </c>
      <c r="G123" s="19">
        <v>332</v>
      </c>
      <c r="H123" s="77">
        <v>125</v>
      </c>
      <c r="I123" s="19">
        <v>510.92289</v>
      </c>
      <c r="J123" s="61">
        <f t="shared" si="3"/>
        <v>1.5389243674698796</v>
      </c>
      <c r="K123" s="71" t="s">
        <v>698</v>
      </c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</row>
    <row r="124" spans="1:125" s="4" customFormat="1" ht="30">
      <c r="A124" s="28"/>
      <c r="B124" s="28"/>
      <c r="C124" s="34" t="s">
        <v>110</v>
      </c>
      <c r="D124" s="18" t="s">
        <v>493</v>
      </c>
      <c r="E124" s="19">
        <v>2018</v>
      </c>
      <c r="F124" s="6">
        <v>0.4</v>
      </c>
      <c r="G124" s="19">
        <v>121</v>
      </c>
      <c r="H124" s="77">
        <v>183</v>
      </c>
      <c r="I124" s="19">
        <v>227.89688</v>
      </c>
      <c r="J124" s="61">
        <f t="shared" si="3"/>
        <v>1.8834452892561984</v>
      </c>
      <c r="K124" s="71" t="s">
        <v>699</v>
      </c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</row>
    <row r="125" spans="1:125" s="4" customFormat="1" ht="30">
      <c r="A125" s="28"/>
      <c r="B125" s="28"/>
      <c r="C125" s="34" t="s">
        <v>110</v>
      </c>
      <c r="D125" s="18" t="s">
        <v>494</v>
      </c>
      <c r="E125" s="19">
        <v>2018</v>
      </c>
      <c r="F125" s="6">
        <v>0.4</v>
      </c>
      <c r="G125" s="19">
        <v>750</v>
      </c>
      <c r="H125" s="77">
        <v>114</v>
      </c>
      <c r="I125" s="19">
        <v>795.5712</v>
      </c>
      <c r="J125" s="61">
        <f t="shared" si="3"/>
        <v>1.0607616</v>
      </c>
      <c r="K125" s="71" t="s">
        <v>700</v>
      </c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</row>
    <row r="126" spans="1:125" s="4" customFormat="1" ht="30">
      <c r="A126" s="28"/>
      <c r="B126" s="28"/>
      <c r="C126" s="34" t="s">
        <v>110</v>
      </c>
      <c r="D126" s="18" t="s">
        <v>495</v>
      </c>
      <c r="E126" s="19">
        <v>2018</v>
      </c>
      <c r="F126" s="6">
        <v>0.4</v>
      </c>
      <c r="G126" s="19">
        <v>980</v>
      </c>
      <c r="H126" s="77">
        <v>148</v>
      </c>
      <c r="I126" s="19">
        <v>725.98175</v>
      </c>
      <c r="J126" s="61">
        <f t="shared" si="3"/>
        <v>0.7407977040816327</v>
      </c>
      <c r="K126" s="71" t="s">
        <v>701</v>
      </c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</row>
    <row r="127" spans="1:125" s="4" customFormat="1" ht="30">
      <c r="A127" s="28"/>
      <c r="B127" s="28"/>
      <c r="C127" s="34" t="s">
        <v>110</v>
      </c>
      <c r="D127" s="18" t="s">
        <v>496</v>
      </c>
      <c r="E127" s="19">
        <v>2018</v>
      </c>
      <c r="F127" s="6">
        <v>0.4</v>
      </c>
      <c r="G127" s="19">
        <v>377</v>
      </c>
      <c r="H127" s="77">
        <v>63</v>
      </c>
      <c r="I127" s="19">
        <v>643.46455</v>
      </c>
      <c r="J127" s="61">
        <f t="shared" si="3"/>
        <v>1.7068025198938992</v>
      </c>
      <c r="K127" s="71" t="s">
        <v>702</v>
      </c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</row>
    <row r="128" spans="1:125" s="4" customFormat="1" ht="30">
      <c r="A128" s="28"/>
      <c r="B128" s="28"/>
      <c r="C128" s="34" t="s">
        <v>110</v>
      </c>
      <c r="D128" s="18" t="s">
        <v>497</v>
      </c>
      <c r="E128" s="19">
        <v>2018</v>
      </c>
      <c r="F128" s="6">
        <v>0.4</v>
      </c>
      <c r="G128" s="19">
        <v>230</v>
      </c>
      <c r="H128" s="77">
        <v>185</v>
      </c>
      <c r="I128" s="19">
        <v>514.86551</v>
      </c>
      <c r="J128" s="61">
        <f t="shared" si="3"/>
        <v>2.238545695652174</v>
      </c>
      <c r="K128" s="71" t="s">
        <v>703</v>
      </c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</row>
    <row r="129" spans="1:125" s="4" customFormat="1" ht="45">
      <c r="A129" s="28"/>
      <c r="B129" s="28"/>
      <c r="C129" s="34" t="s">
        <v>110</v>
      </c>
      <c r="D129" s="18" t="s">
        <v>498</v>
      </c>
      <c r="E129" s="19">
        <v>2018</v>
      </c>
      <c r="F129" s="6">
        <v>0.4</v>
      </c>
      <c r="G129" s="19">
        <v>67</v>
      </c>
      <c r="H129" s="77">
        <v>183</v>
      </c>
      <c r="I129" s="19">
        <v>270.36439</v>
      </c>
      <c r="J129" s="61">
        <f t="shared" si="3"/>
        <v>4.035289402985075</v>
      </c>
      <c r="K129" s="71" t="s">
        <v>704</v>
      </c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</row>
    <row r="130" spans="1:125" s="4" customFormat="1" ht="45">
      <c r="A130" s="28"/>
      <c r="B130" s="28"/>
      <c r="C130" s="34" t="s">
        <v>110</v>
      </c>
      <c r="D130" s="18" t="s">
        <v>499</v>
      </c>
      <c r="E130" s="19">
        <v>2018</v>
      </c>
      <c r="F130" s="6">
        <v>0.4</v>
      </c>
      <c r="G130" s="19">
        <v>144</v>
      </c>
      <c r="H130" s="77">
        <v>119</v>
      </c>
      <c r="I130" s="19">
        <v>285.03762</v>
      </c>
      <c r="J130" s="61">
        <f t="shared" si="3"/>
        <v>1.9794279166666666</v>
      </c>
      <c r="K130" s="71" t="s">
        <v>705</v>
      </c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</row>
    <row r="131" spans="1:125" s="4" customFormat="1" ht="45">
      <c r="A131" s="28"/>
      <c r="B131" s="28"/>
      <c r="C131" s="34" t="s">
        <v>110</v>
      </c>
      <c r="D131" s="18" t="s">
        <v>500</v>
      </c>
      <c r="E131" s="19">
        <v>2018</v>
      </c>
      <c r="F131" s="6">
        <v>0.4</v>
      </c>
      <c r="G131" s="19">
        <v>219</v>
      </c>
      <c r="H131" s="77">
        <v>148.3</v>
      </c>
      <c r="I131" s="19">
        <v>492.59878000000003</v>
      </c>
      <c r="J131" s="61">
        <f t="shared" si="3"/>
        <v>2.249309497716895</v>
      </c>
      <c r="K131" s="71" t="s">
        <v>706</v>
      </c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</row>
    <row r="132" spans="1:125" s="4" customFormat="1" ht="45">
      <c r="A132" s="28"/>
      <c r="B132" s="28"/>
      <c r="C132" s="34" t="s">
        <v>110</v>
      </c>
      <c r="D132" s="18" t="s">
        <v>501</v>
      </c>
      <c r="E132" s="19">
        <v>2018</v>
      </c>
      <c r="F132" s="6">
        <v>0.4</v>
      </c>
      <c r="G132" s="19">
        <v>180</v>
      </c>
      <c r="H132" s="77">
        <v>64</v>
      </c>
      <c r="I132" s="19">
        <v>168.44544</v>
      </c>
      <c r="J132" s="61">
        <f t="shared" si="3"/>
        <v>0.935808</v>
      </c>
      <c r="K132" s="71" t="s">
        <v>707</v>
      </c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</row>
    <row r="133" spans="1:125" s="4" customFormat="1" ht="45">
      <c r="A133" s="28"/>
      <c r="B133" s="28"/>
      <c r="C133" s="34" t="s">
        <v>110</v>
      </c>
      <c r="D133" s="18" t="s">
        <v>502</v>
      </c>
      <c r="E133" s="19">
        <v>2018</v>
      </c>
      <c r="F133" s="6">
        <v>0.4</v>
      </c>
      <c r="G133" s="19">
        <v>48</v>
      </c>
      <c r="H133" s="77">
        <v>61.8</v>
      </c>
      <c r="I133" s="19">
        <v>194.46520999999998</v>
      </c>
      <c r="J133" s="61">
        <f t="shared" si="3"/>
        <v>4.051358541666667</v>
      </c>
      <c r="K133" s="71" t="s">
        <v>708</v>
      </c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</row>
    <row r="134" spans="1:125" s="4" customFormat="1" ht="45">
      <c r="A134" s="28"/>
      <c r="B134" s="28"/>
      <c r="C134" s="34" t="s">
        <v>110</v>
      </c>
      <c r="D134" s="18" t="s">
        <v>503</v>
      </c>
      <c r="E134" s="19">
        <v>2018</v>
      </c>
      <c r="F134" s="6">
        <v>0.4</v>
      </c>
      <c r="G134" s="19">
        <v>93</v>
      </c>
      <c r="H134" s="77">
        <v>61.8</v>
      </c>
      <c r="I134" s="19">
        <v>305.22981</v>
      </c>
      <c r="J134" s="61">
        <f t="shared" si="3"/>
        <v>3.2820409677419353</v>
      </c>
      <c r="K134" s="71" t="s">
        <v>709</v>
      </c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</row>
    <row r="135" spans="1:125" s="4" customFormat="1" ht="45">
      <c r="A135" s="28"/>
      <c r="B135" s="28"/>
      <c r="C135" s="34" t="s">
        <v>110</v>
      </c>
      <c r="D135" s="18" t="s">
        <v>504</v>
      </c>
      <c r="E135" s="19">
        <v>2018</v>
      </c>
      <c r="F135" s="6">
        <v>0.4</v>
      </c>
      <c r="G135" s="19">
        <v>145</v>
      </c>
      <c r="H135" s="77">
        <v>148</v>
      </c>
      <c r="I135" s="19">
        <v>323.78865</v>
      </c>
      <c r="J135" s="61">
        <f t="shared" si="3"/>
        <v>2.233025172413793</v>
      </c>
      <c r="K135" s="71" t="s">
        <v>710</v>
      </c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</row>
    <row r="136" spans="1:125" s="4" customFormat="1" ht="30">
      <c r="A136" s="28"/>
      <c r="B136" s="28"/>
      <c r="C136" s="34" t="s">
        <v>110</v>
      </c>
      <c r="D136" s="18" t="s">
        <v>505</v>
      </c>
      <c r="E136" s="19">
        <v>2018</v>
      </c>
      <c r="F136" s="6">
        <v>0.4</v>
      </c>
      <c r="G136" s="19">
        <v>136</v>
      </c>
      <c r="H136" s="77">
        <v>185</v>
      </c>
      <c r="I136" s="19">
        <v>429.16932</v>
      </c>
      <c r="J136" s="61">
        <f t="shared" si="3"/>
        <v>3.1556567647058826</v>
      </c>
      <c r="K136" s="71" t="s">
        <v>711</v>
      </c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</row>
    <row r="137" spans="1:125" s="4" customFormat="1" ht="45">
      <c r="A137" s="28"/>
      <c r="B137" s="28"/>
      <c r="C137" s="34" t="s">
        <v>110</v>
      </c>
      <c r="D137" s="18" t="s">
        <v>506</v>
      </c>
      <c r="E137" s="19">
        <v>2018</v>
      </c>
      <c r="F137" s="6">
        <v>0.4</v>
      </c>
      <c r="G137" s="19">
        <v>120</v>
      </c>
      <c r="H137" s="77">
        <v>74</v>
      </c>
      <c r="I137" s="19">
        <v>261.32879</v>
      </c>
      <c r="J137" s="61">
        <f t="shared" si="3"/>
        <v>2.177739916666667</v>
      </c>
      <c r="K137" s="71" t="s">
        <v>712</v>
      </c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</row>
    <row r="138" spans="1:125" s="4" customFormat="1" ht="15">
      <c r="A138" s="28"/>
      <c r="B138" s="28"/>
      <c r="C138" s="34" t="s">
        <v>110</v>
      </c>
      <c r="D138" s="18" t="s">
        <v>507</v>
      </c>
      <c r="E138" s="19">
        <v>2018</v>
      </c>
      <c r="F138" s="6">
        <v>0.4</v>
      </c>
      <c r="G138" s="19">
        <v>1229</v>
      </c>
      <c r="H138" s="77">
        <v>96</v>
      </c>
      <c r="I138" s="19">
        <v>1642.84675</v>
      </c>
      <c r="J138" s="61">
        <f t="shared" si="3"/>
        <v>1.3367345402766477</v>
      </c>
      <c r="K138" s="71" t="s">
        <v>713</v>
      </c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</row>
    <row r="139" spans="1:125" s="4" customFormat="1" ht="30">
      <c r="A139" s="28"/>
      <c r="B139" s="28"/>
      <c r="C139" s="34" t="s">
        <v>110</v>
      </c>
      <c r="D139" s="18" t="s">
        <v>508</v>
      </c>
      <c r="E139" s="19">
        <v>2018</v>
      </c>
      <c r="F139" s="6">
        <v>0.4</v>
      </c>
      <c r="G139" s="19">
        <v>419</v>
      </c>
      <c r="H139" s="77">
        <v>96</v>
      </c>
      <c r="I139" s="19">
        <v>877.9706199999999</v>
      </c>
      <c r="J139" s="61">
        <f t="shared" si="3"/>
        <v>2.095395274463007</v>
      </c>
      <c r="K139" s="71" t="s">
        <v>714</v>
      </c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</row>
    <row r="140" spans="1:125" s="4" customFormat="1" ht="30">
      <c r="A140" s="28"/>
      <c r="B140" s="28"/>
      <c r="C140" s="34" t="s">
        <v>110</v>
      </c>
      <c r="D140" s="18" t="s">
        <v>509</v>
      </c>
      <c r="E140" s="19">
        <v>2018</v>
      </c>
      <c r="F140" s="6">
        <v>0.4</v>
      </c>
      <c r="G140" s="19">
        <v>459</v>
      </c>
      <c r="H140" s="77">
        <v>96</v>
      </c>
      <c r="I140" s="19">
        <v>541.66324</v>
      </c>
      <c r="J140" s="61">
        <f t="shared" si="3"/>
        <v>1.1800942047930283</v>
      </c>
      <c r="K140" s="71" t="s">
        <v>715</v>
      </c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</row>
    <row r="141" spans="1:125" s="4" customFormat="1" ht="30">
      <c r="A141" s="28"/>
      <c r="B141" s="28"/>
      <c r="C141" s="34" t="s">
        <v>110</v>
      </c>
      <c r="D141" s="18" t="s">
        <v>510</v>
      </c>
      <c r="E141" s="19">
        <v>2018</v>
      </c>
      <c r="F141" s="6">
        <v>0.4</v>
      </c>
      <c r="G141" s="19">
        <v>209</v>
      </c>
      <c r="H141" s="77">
        <v>96</v>
      </c>
      <c r="I141" s="19">
        <v>35.714059999999996</v>
      </c>
      <c r="J141" s="61">
        <f t="shared" si="3"/>
        <v>0.1708806698564593</v>
      </c>
      <c r="K141" s="71" t="s">
        <v>716</v>
      </c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</row>
    <row r="142" spans="1:125" s="4" customFormat="1" ht="30">
      <c r="A142" s="28"/>
      <c r="B142" s="28"/>
      <c r="C142" s="34" t="s">
        <v>110</v>
      </c>
      <c r="D142" s="18" t="s">
        <v>511</v>
      </c>
      <c r="E142" s="19">
        <v>2018</v>
      </c>
      <c r="F142" s="6">
        <v>0.4</v>
      </c>
      <c r="G142" s="19">
        <v>252</v>
      </c>
      <c r="H142" s="77">
        <v>96</v>
      </c>
      <c r="I142" s="19">
        <v>113.09452</v>
      </c>
      <c r="J142" s="61">
        <f t="shared" si="3"/>
        <v>0.4487877777777778</v>
      </c>
      <c r="K142" s="71" t="s">
        <v>717</v>
      </c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</row>
    <row r="143" spans="1:125" s="4" customFormat="1" ht="30">
      <c r="A143" s="28"/>
      <c r="B143" s="28"/>
      <c r="C143" s="34" t="s">
        <v>110</v>
      </c>
      <c r="D143" s="18" t="s">
        <v>512</v>
      </c>
      <c r="E143" s="19">
        <v>2018</v>
      </c>
      <c r="F143" s="6">
        <v>0.4</v>
      </c>
      <c r="G143" s="19">
        <v>341</v>
      </c>
      <c r="H143" s="77">
        <v>96</v>
      </c>
      <c r="I143" s="19">
        <v>395.83083</v>
      </c>
      <c r="J143" s="61">
        <f t="shared" si="3"/>
        <v>1.1607942228739003</v>
      </c>
      <c r="K143" s="71" t="s">
        <v>718</v>
      </c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</row>
    <row r="144" spans="1:125" s="4" customFormat="1" ht="30">
      <c r="A144" s="28"/>
      <c r="B144" s="28"/>
      <c r="C144" s="34" t="s">
        <v>110</v>
      </c>
      <c r="D144" s="18" t="s">
        <v>513</v>
      </c>
      <c r="E144" s="19">
        <v>2018</v>
      </c>
      <c r="F144" s="6">
        <v>0.4</v>
      </c>
      <c r="G144" s="19">
        <v>365</v>
      </c>
      <c r="H144" s="77">
        <v>96</v>
      </c>
      <c r="I144" s="19">
        <v>321.42654</v>
      </c>
      <c r="J144" s="61">
        <f t="shared" si="3"/>
        <v>0.8806206575342466</v>
      </c>
      <c r="K144" s="71" t="s">
        <v>719</v>
      </c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</row>
    <row r="145" spans="1:125" s="4" customFormat="1" ht="30">
      <c r="A145" s="28"/>
      <c r="B145" s="28"/>
      <c r="C145" s="34" t="s">
        <v>110</v>
      </c>
      <c r="D145" s="18" t="s">
        <v>514</v>
      </c>
      <c r="E145" s="19">
        <v>2018</v>
      </c>
      <c r="F145" s="6">
        <v>0.4</v>
      </c>
      <c r="G145" s="19">
        <v>60</v>
      </c>
      <c r="H145" s="77">
        <v>96</v>
      </c>
      <c r="I145" s="19">
        <v>139.88006</v>
      </c>
      <c r="J145" s="61">
        <f t="shared" si="3"/>
        <v>2.331334333333333</v>
      </c>
      <c r="K145" s="71" t="s">
        <v>720</v>
      </c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</row>
    <row r="146" spans="1:125" s="4" customFormat="1" ht="30">
      <c r="A146" s="28"/>
      <c r="B146" s="28"/>
      <c r="C146" s="34" t="s">
        <v>110</v>
      </c>
      <c r="D146" s="18" t="s">
        <v>515</v>
      </c>
      <c r="E146" s="19">
        <v>2018</v>
      </c>
      <c r="F146" s="6">
        <v>0.4</v>
      </c>
      <c r="G146" s="19">
        <v>180</v>
      </c>
      <c r="H146" s="77">
        <v>78</v>
      </c>
      <c r="I146" s="19">
        <v>122.02304</v>
      </c>
      <c r="J146" s="61">
        <f t="shared" si="3"/>
        <v>0.6779057777777777</v>
      </c>
      <c r="K146" s="71" t="s">
        <v>721</v>
      </c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</row>
    <row r="147" spans="1:125" s="4" customFormat="1" ht="30">
      <c r="A147" s="28"/>
      <c r="B147" s="28"/>
      <c r="C147" s="34" t="s">
        <v>110</v>
      </c>
      <c r="D147" s="18" t="s">
        <v>516</v>
      </c>
      <c r="E147" s="19">
        <v>2018</v>
      </c>
      <c r="F147" s="6">
        <v>0.4</v>
      </c>
      <c r="G147" s="19">
        <v>351</v>
      </c>
      <c r="H147" s="77">
        <v>84</v>
      </c>
      <c r="I147" s="19">
        <v>133.92773</v>
      </c>
      <c r="J147" s="61">
        <f aca="true" t="shared" si="4" ref="J147:J160">IF(AND(I147&lt;&gt;0,G147&lt;&gt;0),I147/G147,0)</f>
        <v>0.38156048433048434</v>
      </c>
      <c r="K147" s="71" t="s">
        <v>722</v>
      </c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</row>
    <row r="148" spans="1:125" s="4" customFormat="1" ht="30">
      <c r="A148" s="28"/>
      <c r="B148" s="28"/>
      <c r="C148" s="34" t="s">
        <v>110</v>
      </c>
      <c r="D148" s="18" t="s">
        <v>517</v>
      </c>
      <c r="E148" s="19">
        <v>2018</v>
      </c>
      <c r="F148" s="6">
        <v>0.4</v>
      </c>
      <c r="G148" s="19">
        <v>91</v>
      </c>
      <c r="H148" s="77">
        <v>78</v>
      </c>
      <c r="I148" s="19">
        <v>145.83241</v>
      </c>
      <c r="J148" s="61">
        <f t="shared" si="4"/>
        <v>1.6025539560439561</v>
      </c>
      <c r="K148" s="71" t="s">
        <v>723</v>
      </c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</row>
    <row r="149" spans="1:125" s="4" customFormat="1" ht="30">
      <c r="A149" s="28"/>
      <c r="B149" s="28"/>
      <c r="C149" s="34" t="s">
        <v>110</v>
      </c>
      <c r="D149" s="18" t="s">
        <v>518</v>
      </c>
      <c r="E149" s="19">
        <v>2018</v>
      </c>
      <c r="F149" s="6">
        <v>0.4</v>
      </c>
      <c r="G149" s="19">
        <v>152</v>
      </c>
      <c r="H149" s="77">
        <v>78</v>
      </c>
      <c r="I149" s="19">
        <v>124.99921</v>
      </c>
      <c r="J149" s="61">
        <f t="shared" si="4"/>
        <v>0.8223632236842106</v>
      </c>
      <c r="K149" s="71" t="s">
        <v>724</v>
      </c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</row>
    <row r="150" spans="1:125" s="4" customFormat="1" ht="30">
      <c r="A150" s="28"/>
      <c r="B150" s="28"/>
      <c r="C150" s="34" t="s">
        <v>110</v>
      </c>
      <c r="D150" s="18" t="s">
        <v>519</v>
      </c>
      <c r="E150" s="19">
        <v>2018</v>
      </c>
      <c r="F150" s="6">
        <v>0.4</v>
      </c>
      <c r="G150" s="19">
        <v>152</v>
      </c>
      <c r="H150" s="77">
        <v>78</v>
      </c>
      <c r="I150" s="19">
        <v>47.61871</v>
      </c>
      <c r="J150" s="61">
        <f t="shared" si="4"/>
        <v>0.31328098684210526</v>
      </c>
      <c r="K150" s="71" t="s">
        <v>725</v>
      </c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</row>
    <row r="151" spans="1:125" s="4" customFormat="1" ht="15">
      <c r="A151" s="28"/>
      <c r="B151" s="28"/>
      <c r="C151" s="34" t="s">
        <v>110</v>
      </c>
      <c r="D151" s="18"/>
      <c r="E151" s="19"/>
      <c r="F151" s="6">
        <v>0.4</v>
      </c>
      <c r="G151" s="19"/>
      <c r="H151" s="77"/>
      <c r="I151" s="19"/>
      <c r="J151" s="61">
        <f t="shared" si="4"/>
        <v>0</v>
      </c>
      <c r="K151" s="71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</row>
    <row r="152" spans="1:125" s="4" customFormat="1" ht="15">
      <c r="A152" s="28"/>
      <c r="B152" s="28"/>
      <c r="C152" s="34" t="s">
        <v>110</v>
      </c>
      <c r="D152" s="18"/>
      <c r="E152" s="19"/>
      <c r="F152" s="6">
        <v>0.4</v>
      </c>
      <c r="G152" s="19"/>
      <c r="H152" s="77"/>
      <c r="I152" s="19"/>
      <c r="J152" s="61">
        <f t="shared" si="4"/>
        <v>0</v>
      </c>
      <c r="K152" s="71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</row>
    <row r="153" spans="1:125" s="4" customFormat="1" ht="15">
      <c r="A153" s="28"/>
      <c r="B153" s="28"/>
      <c r="C153" s="34" t="s">
        <v>110</v>
      </c>
      <c r="D153" s="18"/>
      <c r="E153" s="19"/>
      <c r="F153" s="6">
        <v>0.4</v>
      </c>
      <c r="G153" s="19"/>
      <c r="H153" s="77"/>
      <c r="I153" s="19"/>
      <c r="J153" s="61">
        <f t="shared" si="4"/>
        <v>0</v>
      </c>
      <c r="K153" s="71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</row>
    <row r="154" spans="1:125" s="4" customFormat="1" ht="15">
      <c r="A154" s="28"/>
      <c r="B154" s="28"/>
      <c r="C154" s="34" t="s">
        <v>110</v>
      </c>
      <c r="D154" s="18"/>
      <c r="E154" s="19"/>
      <c r="F154" s="6">
        <v>0.4</v>
      </c>
      <c r="G154" s="19"/>
      <c r="H154" s="77"/>
      <c r="I154" s="19"/>
      <c r="J154" s="61">
        <f t="shared" si="4"/>
        <v>0</v>
      </c>
      <c r="K154" s="71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</row>
    <row r="155" spans="1:125" s="4" customFormat="1" ht="15">
      <c r="A155" s="28"/>
      <c r="B155" s="28"/>
      <c r="C155" s="34" t="s">
        <v>110</v>
      </c>
      <c r="D155" s="18"/>
      <c r="E155" s="19"/>
      <c r="F155" s="6">
        <v>0.4</v>
      </c>
      <c r="G155" s="19"/>
      <c r="H155" s="77"/>
      <c r="I155" s="19"/>
      <c r="J155" s="61">
        <f t="shared" si="4"/>
        <v>0</v>
      </c>
      <c r="K155" s="71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</row>
    <row r="156" spans="1:125" s="4" customFormat="1" ht="15">
      <c r="A156" s="28"/>
      <c r="B156" s="28"/>
      <c r="C156" s="34" t="s">
        <v>110</v>
      </c>
      <c r="D156" s="18"/>
      <c r="E156" s="19"/>
      <c r="F156" s="6">
        <v>0.4</v>
      </c>
      <c r="G156" s="19"/>
      <c r="H156" s="77"/>
      <c r="I156" s="19"/>
      <c r="J156" s="61">
        <f t="shared" si="4"/>
        <v>0</v>
      </c>
      <c r="K156" s="71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</row>
    <row r="157" spans="1:125" s="4" customFormat="1" ht="15">
      <c r="A157" s="28"/>
      <c r="B157" s="28"/>
      <c r="C157" s="34" t="s">
        <v>110</v>
      </c>
      <c r="D157" s="18"/>
      <c r="E157" s="19"/>
      <c r="F157" s="6">
        <v>0.4</v>
      </c>
      <c r="G157" s="19"/>
      <c r="H157" s="77"/>
      <c r="I157" s="19"/>
      <c r="J157" s="61">
        <f t="shared" si="4"/>
        <v>0</v>
      </c>
      <c r="K157" s="71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</row>
    <row r="158" spans="1:125" s="4" customFormat="1" ht="15">
      <c r="A158" s="28"/>
      <c r="B158" s="28"/>
      <c r="C158" s="34" t="s">
        <v>110</v>
      </c>
      <c r="D158" s="18"/>
      <c r="E158" s="19"/>
      <c r="F158" s="6">
        <v>0.4</v>
      </c>
      <c r="G158" s="19"/>
      <c r="H158" s="77"/>
      <c r="I158" s="19"/>
      <c r="J158" s="61">
        <f t="shared" si="4"/>
        <v>0</v>
      </c>
      <c r="K158" s="71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</row>
    <row r="159" spans="1:125" s="4" customFormat="1" ht="15">
      <c r="A159" s="28"/>
      <c r="B159" s="28"/>
      <c r="C159" s="34" t="s">
        <v>110</v>
      </c>
      <c r="D159" s="18"/>
      <c r="E159" s="19"/>
      <c r="F159" s="6">
        <v>0.4</v>
      </c>
      <c r="G159" s="19"/>
      <c r="H159" s="77"/>
      <c r="I159" s="19"/>
      <c r="J159" s="61">
        <f t="shared" si="4"/>
        <v>0</v>
      </c>
      <c r="K159" s="71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</row>
    <row r="160" spans="1:125" s="4" customFormat="1" ht="15">
      <c r="A160" s="28"/>
      <c r="B160" s="28"/>
      <c r="C160" s="34" t="s">
        <v>110</v>
      </c>
      <c r="D160" s="18"/>
      <c r="E160" s="19"/>
      <c r="F160" s="6">
        <v>0.4</v>
      </c>
      <c r="G160" s="19"/>
      <c r="H160" s="77"/>
      <c r="I160" s="19"/>
      <c r="J160" s="61">
        <f t="shared" si="4"/>
        <v>0</v>
      </c>
      <c r="K160" s="71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</row>
    <row r="161" spans="1:125" s="4" customFormat="1" ht="15">
      <c r="A161" s="28"/>
      <c r="B161" s="28"/>
      <c r="C161" s="53"/>
      <c r="D161" s="14" t="s">
        <v>109</v>
      </c>
      <c r="E161" s="53"/>
      <c r="F161" s="53"/>
      <c r="G161" s="53"/>
      <c r="H161" s="53"/>
      <c r="I161" s="53"/>
      <c r="J161" s="15"/>
      <c r="K161" s="6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</row>
    <row r="162" spans="1:125" s="4" customFormat="1" ht="15" hidden="1">
      <c r="A162" s="28"/>
      <c r="B162" s="28"/>
      <c r="C162" s="34"/>
      <c r="D162" s="18"/>
      <c r="E162" s="19"/>
      <c r="F162" s="6">
        <v>0.4</v>
      </c>
      <c r="G162" s="19"/>
      <c r="H162" s="77"/>
      <c r="I162" s="19"/>
      <c r="J162" s="61">
        <f>IF(AND(I162&lt;&gt;0,G162&lt;&gt;0),I162/G162,0)</f>
        <v>0</v>
      </c>
      <c r="K162" s="71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</row>
    <row r="163" spans="1:125" s="4" customFormat="1" ht="15">
      <c r="A163" s="28"/>
      <c r="B163" s="28"/>
      <c r="C163" s="6"/>
      <c r="D163" s="7" t="s">
        <v>104</v>
      </c>
      <c r="E163" s="6"/>
      <c r="F163" s="6"/>
      <c r="G163" s="34"/>
      <c r="H163" s="34"/>
      <c r="I163" s="34"/>
      <c r="J163" s="16"/>
      <c r="K163" s="66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</row>
    <row r="164" spans="1:125" s="4" customFormat="1" ht="15">
      <c r="A164" s="28"/>
      <c r="B164" s="28"/>
      <c r="C164" s="2" t="s">
        <v>28</v>
      </c>
      <c r="D164" s="7" t="s">
        <v>65</v>
      </c>
      <c r="E164" s="34"/>
      <c r="F164" s="6">
        <v>10</v>
      </c>
      <c r="G164" s="9">
        <f>SUM(G165:G170)</f>
        <v>7077</v>
      </c>
      <c r="H164" s="34"/>
      <c r="I164" s="9">
        <f>SUM(I165:I170)</f>
        <v>8696.2096</v>
      </c>
      <c r="J164" s="61">
        <f>IF(AND(I164&lt;&gt;0,G164&lt;&gt;0),I164/G164,0)</f>
        <v>1.2287988695775045</v>
      </c>
      <c r="K164" s="66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</row>
    <row r="165" spans="1:125" s="11" customFormat="1" ht="15">
      <c r="A165" s="28"/>
      <c r="B165" s="28"/>
      <c r="C165" s="34"/>
      <c r="D165" s="10"/>
      <c r="E165" s="34"/>
      <c r="F165" s="34"/>
      <c r="G165" s="34"/>
      <c r="H165" s="34"/>
      <c r="I165" s="34"/>
      <c r="J165" s="34"/>
      <c r="K165" s="66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</row>
    <row r="166" spans="1:125" s="4" customFormat="1" ht="45">
      <c r="A166" s="28"/>
      <c r="B166" s="28"/>
      <c r="C166" s="34" t="s">
        <v>110</v>
      </c>
      <c r="D166" s="18" t="s">
        <v>520</v>
      </c>
      <c r="E166" s="19">
        <v>2017</v>
      </c>
      <c r="F166" s="6">
        <v>10</v>
      </c>
      <c r="G166" s="19">
        <v>3420</v>
      </c>
      <c r="H166" s="77">
        <v>2235</v>
      </c>
      <c r="I166" s="19">
        <v>4453.28246</v>
      </c>
      <c r="J166" s="61">
        <f>IF(AND(I166&lt;&gt;0,G166&lt;&gt;0),I166/G166,0)</f>
        <v>1.3021293742690059</v>
      </c>
      <c r="K166" s="71" t="s">
        <v>523</v>
      </c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</row>
    <row r="167" spans="1:125" s="4" customFormat="1" ht="45">
      <c r="A167" s="28"/>
      <c r="B167" s="28"/>
      <c r="C167" s="34" t="s">
        <v>110</v>
      </c>
      <c r="D167" s="18" t="s">
        <v>521</v>
      </c>
      <c r="E167" s="19">
        <v>2017</v>
      </c>
      <c r="F167" s="6">
        <v>10</v>
      </c>
      <c r="G167" s="19">
        <v>2697</v>
      </c>
      <c r="H167" s="77">
        <v>2235</v>
      </c>
      <c r="I167" s="19">
        <v>3543.16461</v>
      </c>
      <c r="J167" s="61">
        <f>IF(AND(I167&lt;&gt;0,G167&lt;&gt;0),I167/G167,0)</f>
        <v>1.3137429032258063</v>
      </c>
      <c r="K167" s="71" t="s">
        <v>524</v>
      </c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</row>
    <row r="168" spans="1:125" s="4" customFormat="1" ht="45">
      <c r="A168" s="28"/>
      <c r="B168" s="28"/>
      <c r="C168" s="34" t="s">
        <v>110</v>
      </c>
      <c r="D168" s="18" t="s">
        <v>522</v>
      </c>
      <c r="E168" s="19">
        <v>2018</v>
      </c>
      <c r="F168" s="6">
        <v>10</v>
      </c>
      <c r="G168" s="19">
        <v>960</v>
      </c>
      <c r="H168" s="77">
        <v>4399.4</v>
      </c>
      <c r="I168" s="19">
        <v>699.7625300000001</v>
      </c>
      <c r="J168" s="61">
        <f>IF(AND(I168&lt;&gt;0,G168&lt;&gt;0),I168/G168,0)</f>
        <v>0.7289193020833334</v>
      </c>
      <c r="K168" s="71" t="s">
        <v>525</v>
      </c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</row>
    <row r="169" spans="1:125" s="4" customFormat="1" ht="15">
      <c r="A169" s="28"/>
      <c r="B169" s="28"/>
      <c r="C169" s="53"/>
      <c r="D169" s="14" t="s">
        <v>109</v>
      </c>
      <c r="E169" s="53"/>
      <c r="F169" s="53"/>
      <c r="G169" s="53"/>
      <c r="H169" s="53"/>
      <c r="I169" s="53"/>
      <c r="J169" s="15"/>
      <c r="K169" s="6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</row>
    <row r="170" spans="1:125" s="4" customFormat="1" ht="15" hidden="1">
      <c r="A170" s="28"/>
      <c r="B170" s="28"/>
      <c r="C170" s="34"/>
      <c r="D170" s="18"/>
      <c r="E170" s="19"/>
      <c r="F170" s="6">
        <v>10</v>
      </c>
      <c r="G170" s="19"/>
      <c r="H170" s="77"/>
      <c r="I170" s="19"/>
      <c r="J170" s="61">
        <f>IF(AND(I170&lt;&gt;0,G170&lt;&gt;0),I170/G170,0)</f>
        <v>0</v>
      </c>
      <c r="K170" s="71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</row>
    <row r="171" spans="1:125" s="4" customFormat="1" ht="30">
      <c r="A171" s="28"/>
      <c r="B171" s="28"/>
      <c r="C171" s="6" t="s">
        <v>30</v>
      </c>
      <c r="D171" s="7" t="s">
        <v>66</v>
      </c>
      <c r="E171" s="34"/>
      <c r="F171" s="6">
        <v>10</v>
      </c>
      <c r="G171" s="9">
        <f>SUM(G172:G209)</f>
        <v>419459</v>
      </c>
      <c r="H171" s="34"/>
      <c r="I171" s="9">
        <f>SUM(I172:I209)</f>
        <v>498452.3791599999</v>
      </c>
      <c r="J171" s="61">
        <f>IF(AND(I171&lt;&gt;0,G171&lt;&gt;0),I171/G171,0)</f>
        <v>1.188322050927504</v>
      </c>
      <c r="K171" s="66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</row>
    <row r="172" spans="1:125" s="11" customFormat="1" ht="15">
      <c r="A172" s="28"/>
      <c r="B172" s="28"/>
      <c r="C172" s="34"/>
      <c r="D172" s="10"/>
      <c r="E172" s="34"/>
      <c r="F172" s="6"/>
      <c r="G172" s="34"/>
      <c r="H172" s="34"/>
      <c r="I172" s="34"/>
      <c r="J172" s="34"/>
      <c r="K172" s="66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</row>
    <row r="173" spans="1:125" s="4" customFormat="1" ht="45">
      <c r="A173" s="28"/>
      <c r="B173" s="28"/>
      <c r="C173" s="34" t="s">
        <v>110</v>
      </c>
      <c r="D173" s="18" t="s">
        <v>532</v>
      </c>
      <c r="E173" s="19">
        <v>2016</v>
      </c>
      <c r="F173" s="6">
        <v>10</v>
      </c>
      <c r="G173" s="19">
        <v>1350</v>
      </c>
      <c r="H173" s="77">
        <v>5470.26</v>
      </c>
      <c r="I173" s="19">
        <v>2984.57132</v>
      </c>
      <c r="J173" s="61">
        <f aca="true" t="shared" si="5" ref="J173:J204">IF(AND(I173&lt;&gt;0,G173&lt;&gt;0),I173/G173,0)</f>
        <v>2.2107935703703703</v>
      </c>
      <c r="K173" s="71" t="s">
        <v>564</v>
      </c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</row>
    <row r="174" spans="1:125" s="4" customFormat="1" ht="45">
      <c r="A174" s="28"/>
      <c r="B174" s="28"/>
      <c r="C174" s="34" t="s">
        <v>110</v>
      </c>
      <c r="D174" s="18" t="s">
        <v>533</v>
      </c>
      <c r="E174" s="19">
        <v>2016</v>
      </c>
      <c r="F174" s="6">
        <v>10</v>
      </c>
      <c r="G174" s="19">
        <v>77040</v>
      </c>
      <c r="H174" s="77">
        <v>5470.26</v>
      </c>
      <c r="I174" s="19">
        <v>162238.79868</v>
      </c>
      <c r="J174" s="61">
        <f t="shared" si="5"/>
        <v>2.105903409657321</v>
      </c>
      <c r="K174" s="71" t="s">
        <v>565</v>
      </c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</row>
    <row r="175" spans="1:125" s="4" customFormat="1" ht="45">
      <c r="A175" s="28"/>
      <c r="B175" s="28"/>
      <c r="C175" s="34" t="s">
        <v>110</v>
      </c>
      <c r="D175" s="18" t="s">
        <v>845</v>
      </c>
      <c r="E175" s="19">
        <v>2016</v>
      </c>
      <c r="F175" s="6">
        <v>10</v>
      </c>
      <c r="G175" s="19">
        <v>55340</v>
      </c>
      <c r="H175" s="77">
        <v>5470.26</v>
      </c>
      <c r="I175" s="19">
        <v>99077.35777</v>
      </c>
      <c r="J175" s="61">
        <f t="shared" si="5"/>
        <v>1.7903389550054212</v>
      </c>
      <c r="K175" s="71" t="s">
        <v>566</v>
      </c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</row>
    <row r="176" spans="1:125" s="4" customFormat="1" ht="60">
      <c r="A176" s="28"/>
      <c r="B176" s="28"/>
      <c r="C176" s="34" t="s">
        <v>110</v>
      </c>
      <c r="D176" s="18" t="s">
        <v>534</v>
      </c>
      <c r="E176" s="19">
        <v>2016</v>
      </c>
      <c r="F176" s="6">
        <v>10</v>
      </c>
      <c r="G176" s="19">
        <v>138650</v>
      </c>
      <c r="H176" s="77">
        <v>5470.26</v>
      </c>
      <c r="I176" s="19">
        <v>92958.81933</v>
      </c>
      <c r="J176" s="61">
        <f t="shared" si="5"/>
        <v>0.6704566846736386</v>
      </c>
      <c r="K176" s="71" t="s">
        <v>567</v>
      </c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</row>
    <row r="177" spans="1:125" s="4" customFormat="1" ht="45">
      <c r="A177" s="28"/>
      <c r="B177" s="28"/>
      <c r="C177" s="34" t="s">
        <v>110</v>
      </c>
      <c r="D177" s="18" t="s">
        <v>535</v>
      </c>
      <c r="E177" s="19">
        <v>2016</v>
      </c>
      <c r="F177" s="6">
        <v>10</v>
      </c>
      <c r="G177" s="19">
        <v>1986</v>
      </c>
      <c r="H177" s="77">
        <v>5470.26</v>
      </c>
      <c r="I177" s="19">
        <v>1348.41507</v>
      </c>
      <c r="J177" s="61">
        <f t="shared" si="5"/>
        <v>0.6789602567975831</v>
      </c>
      <c r="K177" s="71" t="s">
        <v>962</v>
      </c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</row>
    <row r="178" spans="1:125" s="4" customFormat="1" ht="45">
      <c r="A178" s="28"/>
      <c r="B178" s="28"/>
      <c r="C178" s="34" t="s">
        <v>110</v>
      </c>
      <c r="D178" s="18" t="s">
        <v>536</v>
      </c>
      <c r="E178" s="19">
        <v>2017</v>
      </c>
      <c r="F178" s="6">
        <v>10</v>
      </c>
      <c r="G178" s="19">
        <v>32870</v>
      </c>
      <c r="H178" s="77">
        <v>6280.232</v>
      </c>
      <c r="I178" s="19">
        <v>21196.17758</v>
      </c>
      <c r="J178" s="61">
        <f t="shared" si="5"/>
        <v>0.6448487246729541</v>
      </c>
      <c r="K178" s="71" t="s">
        <v>568</v>
      </c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</row>
    <row r="179" spans="1:125" s="4" customFormat="1" ht="30">
      <c r="A179" s="28"/>
      <c r="B179" s="28"/>
      <c r="C179" s="34" t="s">
        <v>110</v>
      </c>
      <c r="D179" s="18" t="s">
        <v>537</v>
      </c>
      <c r="E179" s="19">
        <v>2017</v>
      </c>
      <c r="F179" s="6">
        <v>10</v>
      </c>
      <c r="G179" s="19">
        <v>6448</v>
      </c>
      <c r="H179" s="77">
        <v>2301</v>
      </c>
      <c r="I179" s="19">
        <v>5610.65178</v>
      </c>
      <c r="J179" s="61">
        <f t="shared" si="5"/>
        <v>0.870138303349876</v>
      </c>
      <c r="K179" s="71" t="s">
        <v>569</v>
      </c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</row>
    <row r="180" spans="1:125" s="4" customFormat="1" ht="30">
      <c r="A180" s="28"/>
      <c r="B180" s="28"/>
      <c r="C180" s="34" t="s">
        <v>110</v>
      </c>
      <c r="D180" s="18" t="s">
        <v>538</v>
      </c>
      <c r="E180" s="19">
        <v>2017</v>
      </c>
      <c r="F180" s="6">
        <v>10</v>
      </c>
      <c r="G180" s="19">
        <v>714</v>
      </c>
      <c r="H180" s="77">
        <v>82</v>
      </c>
      <c r="I180" s="19">
        <v>630.94774</v>
      </c>
      <c r="J180" s="61">
        <f t="shared" si="5"/>
        <v>0.8836803081232493</v>
      </c>
      <c r="K180" s="71" t="s">
        <v>570</v>
      </c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</row>
    <row r="181" spans="1:125" s="4" customFormat="1" ht="30">
      <c r="A181" s="28"/>
      <c r="B181" s="28"/>
      <c r="C181" s="34" t="s">
        <v>110</v>
      </c>
      <c r="D181" s="18" t="s">
        <v>539</v>
      </c>
      <c r="E181" s="19">
        <v>2017</v>
      </c>
      <c r="F181" s="6">
        <v>10</v>
      </c>
      <c r="G181" s="19">
        <v>9919</v>
      </c>
      <c r="H181" s="77">
        <v>6280.23</v>
      </c>
      <c r="I181" s="19">
        <v>11577.30862</v>
      </c>
      <c r="J181" s="61">
        <f t="shared" si="5"/>
        <v>1.1671850609940517</v>
      </c>
      <c r="K181" s="71" t="s">
        <v>571</v>
      </c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</row>
    <row r="182" spans="1:125" s="4" customFormat="1" ht="30">
      <c r="A182" s="28"/>
      <c r="B182" s="28"/>
      <c r="C182" s="34" t="s">
        <v>110</v>
      </c>
      <c r="D182" s="18" t="s">
        <v>540</v>
      </c>
      <c r="E182" s="19">
        <v>2017</v>
      </c>
      <c r="F182" s="6">
        <v>10</v>
      </c>
      <c r="G182" s="19">
        <v>7103</v>
      </c>
      <c r="H182" s="77">
        <v>6280.23</v>
      </c>
      <c r="I182" s="19">
        <v>8292.96894</v>
      </c>
      <c r="J182" s="61">
        <f t="shared" si="5"/>
        <v>1.167530471631705</v>
      </c>
      <c r="K182" s="71" t="s">
        <v>572</v>
      </c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</row>
    <row r="183" spans="1:125" s="4" customFormat="1" ht="30">
      <c r="A183" s="28"/>
      <c r="B183" s="28"/>
      <c r="C183" s="34" t="s">
        <v>110</v>
      </c>
      <c r="D183" s="18" t="s">
        <v>541</v>
      </c>
      <c r="E183" s="19">
        <v>2017</v>
      </c>
      <c r="F183" s="6">
        <v>10</v>
      </c>
      <c r="G183" s="19">
        <v>5434</v>
      </c>
      <c r="H183" s="77">
        <v>6280.23</v>
      </c>
      <c r="I183" s="19">
        <v>6346.39119</v>
      </c>
      <c r="J183" s="61">
        <f t="shared" si="5"/>
        <v>1.1679041571586308</v>
      </c>
      <c r="K183" s="71" t="s">
        <v>573</v>
      </c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</row>
    <row r="184" spans="1:125" s="4" customFormat="1" ht="30">
      <c r="A184" s="28"/>
      <c r="B184" s="28"/>
      <c r="C184" s="34" t="s">
        <v>110</v>
      </c>
      <c r="D184" s="18" t="s">
        <v>542</v>
      </c>
      <c r="E184" s="19">
        <v>2017</v>
      </c>
      <c r="F184" s="6">
        <v>10</v>
      </c>
      <c r="G184" s="19">
        <v>4361</v>
      </c>
      <c r="H184" s="77">
        <v>6280.23</v>
      </c>
      <c r="I184" s="19">
        <v>5094.93647</v>
      </c>
      <c r="J184" s="61">
        <f t="shared" si="5"/>
        <v>1.1682954528777802</v>
      </c>
      <c r="K184" s="71" t="s">
        <v>574</v>
      </c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</row>
    <row r="185" spans="1:125" s="4" customFormat="1" ht="30">
      <c r="A185" s="28"/>
      <c r="B185" s="28"/>
      <c r="C185" s="34" t="s">
        <v>110</v>
      </c>
      <c r="D185" s="18" t="s">
        <v>543</v>
      </c>
      <c r="E185" s="19">
        <v>2017</v>
      </c>
      <c r="F185" s="6">
        <v>10</v>
      </c>
      <c r="G185" s="19">
        <v>5093</v>
      </c>
      <c r="H185" s="77">
        <v>6280.23</v>
      </c>
      <c r="I185" s="19">
        <v>5948.67818</v>
      </c>
      <c r="J185" s="61">
        <f t="shared" si="5"/>
        <v>1.1680106381307678</v>
      </c>
      <c r="K185" s="71" t="s">
        <v>575</v>
      </c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</row>
    <row r="186" spans="1:125" s="4" customFormat="1" ht="30">
      <c r="A186" s="28"/>
      <c r="B186" s="28"/>
      <c r="C186" s="34" t="s">
        <v>110</v>
      </c>
      <c r="D186" s="18" t="s">
        <v>544</v>
      </c>
      <c r="E186" s="19">
        <v>2017</v>
      </c>
      <c r="F186" s="6">
        <v>10</v>
      </c>
      <c r="G186" s="19">
        <v>11223</v>
      </c>
      <c r="H186" s="77">
        <v>6280.23</v>
      </c>
      <c r="I186" s="19">
        <v>13098.181779999999</v>
      </c>
      <c r="J186" s="61">
        <f t="shared" si="5"/>
        <v>1.1670838260714602</v>
      </c>
      <c r="K186" s="71" t="s">
        <v>576</v>
      </c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</row>
    <row r="187" spans="1:125" s="4" customFormat="1" ht="30">
      <c r="A187" s="28"/>
      <c r="B187" s="28"/>
      <c r="C187" s="34" t="s">
        <v>110</v>
      </c>
      <c r="D187" s="18" t="s">
        <v>545</v>
      </c>
      <c r="E187" s="19">
        <v>2017</v>
      </c>
      <c r="F187" s="6">
        <v>10</v>
      </c>
      <c r="G187" s="19">
        <v>10586</v>
      </c>
      <c r="H187" s="77">
        <v>6280.23</v>
      </c>
      <c r="I187" s="19">
        <v>12355.23991</v>
      </c>
      <c r="J187" s="61">
        <f t="shared" si="5"/>
        <v>1.1671301634233895</v>
      </c>
      <c r="K187" s="71" t="s">
        <v>577</v>
      </c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</row>
    <row r="188" spans="1:125" s="4" customFormat="1" ht="30">
      <c r="A188" s="28"/>
      <c r="B188" s="28"/>
      <c r="C188" s="34" t="s">
        <v>110</v>
      </c>
      <c r="D188" s="18" t="s">
        <v>546</v>
      </c>
      <c r="E188" s="19">
        <v>2017</v>
      </c>
      <c r="F188" s="6">
        <v>10</v>
      </c>
      <c r="G188" s="19">
        <v>6693</v>
      </c>
      <c r="H188" s="77">
        <v>6280.23</v>
      </c>
      <c r="I188" s="19">
        <v>7814.78025</v>
      </c>
      <c r="J188" s="61">
        <f t="shared" si="5"/>
        <v>1.1676049977588525</v>
      </c>
      <c r="K188" s="71" t="s">
        <v>963</v>
      </c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</row>
    <row r="189" spans="1:125" s="4" customFormat="1" ht="45">
      <c r="A189" s="28"/>
      <c r="B189" s="28"/>
      <c r="C189" s="34" t="s">
        <v>110</v>
      </c>
      <c r="D189" s="18" t="s">
        <v>547</v>
      </c>
      <c r="E189" s="19">
        <v>2018</v>
      </c>
      <c r="F189" s="6">
        <v>10</v>
      </c>
      <c r="G189" s="19">
        <v>856</v>
      </c>
      <c r="H189" s="77">
        <v>5952</v>
      </c>
      <c r="I189" s="19">
        <v>939.72104</v>
      </c>
      <c r="J189" s="61">
        <f t="shared" si="5"/>
        <v>1.0978049532710281</v>
      </c>
      <c r="K189" s="71" t="s">
        <v>578</v>
      </c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</row>
    <row r="190" spans="1:125" s="4" customFormat="1" ht="45">
      <c r="A190" s="28"/>
      <c r="B190" s="28"/>
      <c r="C190" s="34" t="s">
        <v>110</v>
      </c>
      <c r="D190" s="18" t="s">
        <v>548</v>
      </c>
      <c r="E190" s="19">
        <v>2018</v>
      </c>
      <c r="F190" s="6">
        <v>10</v>
      </c>
      <c r="G190" s="19">
        <v>1439</v>
      </c>
      <c r="H190" s="77">
        <v>5952</v>
      </c>
      <c r="I190" s="19">
        <v>2270.56795</v>
      </c>
      <c r="J190" s="61">
        <f t="shared" si="5"/>
        <v>1.5778790479499654</v>
      </c>
      <c r="K190" s="71" t="s">
        <v>579</v>
      </c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</row>
    <row r="191" spans="1:125" s="4" customFormat="1" ht="45">
      <c r="A191" s="28"/>
      <c r="B191" s="28"/>
      <c r="C191" s="34" t="s">
        <v>110</v>
      </c>
      <c r="D191" s="18" t="s">
        <v>549</v>
      </c>
      <c r="E191" s="19">
        <v>2018</v>
      </c>
      <c r="F191" s="6">
        <v>10</v>
      </c>
      <c r="G191" s="19">
        <v>732</v>
      </c>
      <c r="H191" s="77">
        <v>5952</v>
      </c>
      <c r="I191" s="19">
        <v>755.15735</v>
      </c>
      <c r="J191" s="61">
        <f t="shared" si="5"/>
        <v>1.0316357240437157</v>
      </c>
      <c r="K191" s="71" t="s">
        <v>580</v>
      </c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</row>
    <row r="192" spans="1:125" s="4" customFormat="1" ht="45">
      <c r="A192" s="28"/>
      <c r="B192" s="28"/>
      <c r="C192" s="34" t="s">
        <v>110</v>
      </c>
      <c r="D192" s="18" t="s">
        <v>550</v>
      </c>
      <c r="E192" s="19">
        <v>2018</v>
      </c>
      <c r="F192" s="6">
        <v>10</v>
      </c>
      <c r="G192" s="19">
        <v>1360</v>
      </c>
      <c r="H192" s="77">
        <v>4826</v>
      </c>
      <c r="I192" s="19">
        <v>1072.77637</v>
      </c>
      <c r="J192" s="61">
        <f t="shared" si="5"/>
        <v>0.7888061544117647</v>
      </c>
      <c r="K192" s="71" t="s">
        <v>581</v>
      </c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</row>
    <row r="193" spans="1:125" s="4" customFormat="1" ht="45">
      <c r="A193" s="28"/>
      <c r="B193" s="28"/>
      <c r="C193" s="34" t="s">
        <v>110</v>
      </c>
      <c r="D193" s="18" t="s">
        <v>551</v>
      </c>
      <c r="E193" s="19">
        <v>2018</v>
      </c>
      <c r="F193" s="6">
        <v>10</v>
      </c>
      <c r="G193" s="19">
        <v>776</v>
      </c>
      <c r="H193" s="77">
        <v>5086</v>
      </c>
      <c r="I193" s="19">
        <v>800.15334</v>
      </c>
      <c r="J193" s="61">
        <f t="shared" si="5"/>
        <v>1.0311254381443298</v>
      </c>
      <c r="K193" s="71" t="s">
        <v>582</v>
      </c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</row>
    <row r="194" spans="1:125" s="4" customFormat="1" ht="45">
      <c r="A194" s="28"/>
      <c r="B194" s="28"/>
      <c r="C194" s="34" t="s">
        <v>110</v>
      </c>
      <c r="D194" s="18" t="s">
        <v>552</v>
      </c>
      <c r="E194" s="19">
        <v>2018</v>
      </c>
      <c r="F194" s="6">
        <v>10</v>
      </c>
      <c r="G194" s="19">
        <v>2330</v>
      </c>
      <c r="H194" s="77">
        <v>3941</v>
      </c>
      <c r="I194" s="19">
        <v>1839.79795</v>
      </c>
      <c r="J194" s="61">
        <f t="shared" si="5"/>
        <v>0.7896128540772531</v>
      </c>
      <c r="K194" s="71" t="s">
        <v>583</v>
      </c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</row>
    <row r="195" spans="1:125" s="4" customFormat="1" ht="45">
      <c r="A195" s="28"/>
      <c r="B195" s="28"/>
      <c r="C195" s="34" t="s">
        <v>110</v>
      </c>
      <c r="D195" s="18" t="s">
        <v>553</v>
      </c>
      <c r="E195" s="19">
        <v>2018</v>
      </c>
      <c r="F195" s="6">
        <v>10</v>
      </c>
      <c r="G195" s="19">
        <v>954</v>
      </c>
      <c r="H195" s="77">
        <v>3899.42</v>
      </c>
      <c r="I195" s="19">
        <v>598.29925</v>
      </c>
      <c r="J195" s="61">
        <f t="shared" si="5"/>
        <v>0.6271480607966458</v>
      </c>
      <c r="K195" s="71" t="s">
        <v>584</v>
      </c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</row>
    <row r="196" spans="1:125" s="4" customFormat="1" ht="45">
      <c r="A196" s="28"/>
      <c r="B196" s="28"/>
      <c r="C196" s="34" t="s">
        <v>110</v>
      </c>
      <c r="D196" s="18" t="s">
        <v>554</v>
      </c>
      <c r="E196" s="19">
        <v>2018</v>
      </c>
      <c r="F196" s="6">
        <v>10</v>
      </c>
      <c r="G196" s="19">
        <v>177</v>
      </c>
      <c r="H196" s="77">
        <v>5953</v>
      </c>
      <c r="I196" s="19">
        <v>240.99325</v>
      </c>
      <c r="J196" s="61">
        <f t="shared" si="5"/>
        <v>1.3615437853107344</v>
      </c>
      <c r="K196" s="71" t="s">
        <v>585</v>
      </c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</row>
    <row r="197" spans="1:125" s="4" customFormat="1" ht="45">
      <c r="A197" s="28"/>
      <c r="B197" s="28"/>
      <c r="C197" s="34" t="s">
        <v>110</v>
      </c>
      <c r="D197" s="18" t="s">
        <v>555</v>
      </c>
      <c r="E197" s="19">
        <v>2018</v>
      </c>
      <c r="F197" s="6">
        <v>10</v>
      </c>
      <c r="G197" s="19">
        <v>1204</v>
      </c>
      <c r="H197" s="77">
        <v>5952</v>
      </c>
      <c r="I197" s="19">
        <v>740.89296</v>
      </c>
      <c r="J197" s="61">
        <f t="shared" si="5"/>
        <v>0.6153596013289037</v>
      </c>
      <c r="K197" s="71" t="s">
        <v>586</v>
      </c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</row>
    <row r="198" spans="1:125" s="4" customFormat="1" ht="45">
      <c r="A198" s="28"/>
      <c r="B198" s="28"/>
      <c r="C198" s="34" t="s">
        <v>110</v>
      </c>
      <c r="D198" s="18" t="s">
        <v>556</v>
      </c>
      <c r="E198" s="19">
        <v>2018</v>
      </c>
      <c r="F198" s="6">
        <v>10</v>
      </c>
      <c r="G198" s="19">
        <v>665</v>
      </c>
      <c r="H198" s="77">
        <v>5952</v>
      </c>
      <c r="I198" s="19">
        <v>738.81544</v>
      </c>
      <c r="J198" s="61">
        <f t="shared" si="5"/>
        <v>1.1110006616541352</v>
      </c>
      <c r="K198" s="71" t="s">
        <v>587</v>
      </c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</row>
    <row r="199" spans="1:125" s="4" customFormat="1" ht="30">
      <c r="A199" s="28"/>
      <c r="B199" s="28"/>
      <c r="C199" s="34" t="s">
        <v>110</v>
      </c>
      <c r="D199" s="18" t="s">
        <v>557</v>
      </c>
      <c r="E199" s="19">
        <v>2018</v>
      </c>
      <c r="F199" s="6">
        <v>10</v>
      </c>
      <c r="G199" s="19">
        <v>28</v>
      </c>
      <c r="H199" s="77">
        <v>5952</v>
      </c>
      <c r="I199" s="19">
        <v>31.18536</v>
      </c>
      <c r="J199" s="61">
        <f t="shared" si="5"/>
        <v>1.113762857142857</v>
      </c>
      <c r="K199" s="71" t="s">
        <v>588</v>
      </c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</row>
    <row r="200" spans="1:125" s="4" customFormat="1" ht="30">
      <c r="A200" s="28"/>
      <c r="B200" s="28"/>
      <c r="C200" s="34" t="s">
        <v>110</v>
      </c>
      <c r="D200" s="18" t="s">
        <v>558</v>
      </c>
      <c r="E200" s="19">
        <v>2018</v>
      </c>
      <c r="F200" s="6">
        <v>10</v>
      </c>
      <c r="G200" s="19">
        <v>66</v>
      </c>
      <c r="H200" s="77">
        <v>5952</v>
      </c>
      <c r="I200" s="19">
        <v>93.55608000000001</v>
      </c>
      <c r="J200" s="61">
        <f t="shared" si="5"/>
        <v>1.4175163636363637</v>
      </c>
      <c r="K200" s="71" t="s">
        <v>589</v>
      </c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  <c r="DT200" s="28"/>
      <c r="DU200" s="28"/>
    </row>
    <row r="201" spans="1:125" s="4" customFormat="1" ht="45">
      <c r="A201" s="28"/>
      <c r="B201" s="28"/>
      <c r="C201" s="34" t="s">
        <v>110</v>
      </c>
      <c r="D201" s="18" t="s">
        <v>960</v>
      </c>
      <c r="E201" s="19">
        <v>2018</v>
      </c>
      <c r="F201" s="6">
        <v>10</v>
      </c>
      <c r="G201" s="19">
        <v>4266</v>
      </c>
      <c r="H201" s="77">
        <v>5953</v>
      </c>
      <c r="I201" s="19">
        <v>3027.16343</v>
      </c>
      <c r="J201" s="61">
        <f t="shared" si="5"/>
        <v>0.7096023042662917</v>
      </c>
      <c r="K201" s="71" t="s">
        <v>590</v>
      </c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</row>
    <row r="202" spans="1:125" s="4" customFormat="1" ht="30">
      <c r="A202" s="28"/>
      <c r="B202" s="28"/>
      <c r="C202" s="34" t="s">
        <v>110</v>
      </c>
      <c r="D202" s="18" t="s">
        <v>559</v>
      </c>
      <c r="E202" s="19">
        <v>2018</v>
      </c>
      <c r="F202" s="6">
        <v>10</v>
      </c>
      <c r="G202" s="19">
        <v>5078</v>
      </c>
      <c r="H202" s="77">
        <v>2748.6</v>
      </c>
      <c r="I202" s="19">
        <v>6207.594690000001</v>
      </c>
      <c r="J202" s="61">
        <f t="shared" si="5"/>
        <v>1.2224487376920048</v>
      </c>
      <c r="K202" s="71" t="s">
        <v>591</v>
      </c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</row>
    <row r="203" spans="1:125" s="4" customFormat="1" ht="30">
      <c r="A203" s="28"/>
      <c r="B203" s="28"/>
      <c r="C203" s="34" t="s">
        <v>110</v>
      </c>
      <c r="D203" s="18" t="s">
        <v>560</v>
      </c>
      <c r="E203" s="19">
        <v>2018</v>
      </c>
      <c r="F203" s="6">
        <v>10</v>
      </c>
      <c r="G203" s="19">
        <v>3841</v>
      </c>
      <c r="H203" s="77">
        <v>2745.4</v>
      </c>
      <c r="I203" s="19">
        <v>707.44035</v>
      </c>
      <c r="J203" s="61">
        <f t="shared" si="5"/>
        <v>0.1841812939338714</v>
      </c>
      <c r="K203" s="71" t="s">
        <v>592</v>
      </c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</row>
    <row r="204" spans="1:125" s="4" customFormat="1" ht="30">
      <c r="A204" s="28"/>
      <c r="B204" s="28"/>
      <c r="C204" s="34" t="s">
        <v>110</v>
      </c>
      <c r="D204" s="18" t="s">
        <v>561</v>
      </c>
      <c r="E204" s="19">
        <v>2018</v>
      </c>
      <c r="F204" s="6">
        <v>10</v>
      </c>
      <c r="G204" s="19">
        <v>5575</v>
      </c>
      <c r="H204" s="77">
        <v>2194.5</v>
      </c>
      <c r="I204" s="19">
        <v>6813.97213</v>
      </c>
      <c r="J204" s="61">
        <f t="shared" si="5"/>
        <v>1.2222371533632288</v>
      </c>
      <c r="K204" s="71" t="s">
        <v>593</v>
      </c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</row>
    <row r="205" spans="1:125" s="4" customFormat="1" ht="30">
      <c r="A205" s="28"/>
      <c r="B205" s="28"/>
      <c r="C205" s="34" t="s">
        <v>110</v>
      </c>
      <c r="D205" s="18" t="s">
        <v>562</v>
      </c>
      <c r="E205" s="19">
        <v>2018</v>
      </c>
      <c r="F205" s="6">
        <v>10</v>
      </c>
      <c r="G205" s="19">
        <v>4433</v>
      </c>
      <c r="H205" s="77">
        <v>2193.7</v>
      </c>
      <c r="I205" s="19">
        <v>1714.18239</v>
      </c>
      <c r="J205" s="61">
        <f>IF(AND(I205&lt;&gt;0,G205&lt;&gt;0),I205/G205,0)</f>
        <v>0.3866867561470787</v>
      </c>
      <c r="K205" s="71" t="s">
        <v>964</v>
      </c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</row>
    <row r="206" spans="1:125" s="4" customFormat="1" ht="30">
      <c r="A206" s="28"/>
      <c r="B206" s="28"/>
      <c r="C206" s="34" t="s">
        <v>110</v>
      </c>
      <c r="D206" s="18" t="s">
        <v>961</v>
      </c>
      <c r="E206" s="19">
        <v>2018</v>
      </c>
      <c r="F206" s="6">
        <v>10</v>
      </c>
      <c r="G206" s="19">
        <v>6137</v>
      </c>
      <c r="H206" s="77">
        <v>2766.5</v>
      </c>
      <c r="I206" s="19">
        <v>7501.977309999999</v>
      </c>
      <c r="J206" s="61">
        <f>IF(AND(I206&lt;&gt;0,G206&lt;&gt;0),I206/G206,0)</f>
        <v>1.222417681277497</v>
      </c>
      <c r="K206" s="71" t="s">
        <v>965</v>
      </c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</row>
    <row r="207" spans="1:125" s="4" customFormat="1" ht="30">
      <c r="A207" s="28"/>
      <c r="B207" s="28"/>
      <c r="C207" s="34" t="s">
        <v>110</v>
      </c>
      <c r="D207" s="18" t="s">
        <v>563</v>
      </c>
      <c r="E207" s="19">
        <v>2018</v>
      </c>
      <c r="F207" s="6">
        <v>10</v>
      </c>
      <c r="G207" s="19">
        <v>4732</v>
      </c>
      <c r="H207" s="77">
        <v>2689.2</v>
      </c>
      <c r="I207" s="19">
        <v>5783.90791</v>
      </c>
      <c r="J207" s="61">
        <f>IF(AND(I207&lt;&gt;0,G207&lt;&gt;0),I207/G207,0)</f>
        <v>1.2222966842772611</v>
      </c>
      <c r="K207" s="71" t="s">
        <v>966</v>
      </c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</row>
    <row r="208" spans="1:125" s="4" customFormat="1" ht="15">
      <c r="A208" s="28"/>
      <c r="B208" s="28"/>
      <c r="C208" s="53"/>
      <c r="D208" s="14" t="s">
        <v>109</v>
      </c>
      <c r="E208" s="53"/>
      <c r="F208" s="53"/>
      <c r="G208" s="53"/>
      <c r="H208" s="53"/>
      <c r="I208" s="53"/>
      <c r="J208" s="15"/>
      <c r="K208" s="6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</row>
    <row r="209" spans="1:125" s="4" customFormat="1" ht="15" hidden="1">
      <c r="A209" s="28"/>
      <c r="B209" s="28"/>
      <c r="C209" s="34"/>
      <c r="D209" s="18"/>
      <c r="E209" s="19"/>
      <c r="F209" s="6">
        <v>10</v>
      </c>
      <c r="G209" s="19"/>
      <c r="H209" s="77"/>
      <c r="I209" s="19"/>
      <c r="J209" s="61">
        <f>IF(AND(I209&lt;&gt;0,G209&lt;&gt;0),I209/G209,0)</f>
        <v>0</v>
      </c>
      <c r="K209" s="71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</row>
    <row r="210" spans="1:125" s="4" customFormat="1" ht="30">
      <c r="A210" s="28"/>
      <c r="B210" s="28"/>
      <c r="C210" s="6" t="s">
        <v>32</v>
      </c>
      <c r="D210" s="7" t="s">
        <v>67</v>
      </c>
      <c r="E210" s="6"/>
      <c r="F210" s="6">
        <v>10</v>
      </c>
      <c r="G210" s="9">
        <f>SUM(G211:G218)</f>
        <v>26658</v>
      </c>
      <c r="H210" s="34"/>
      <c r="I210" s="9">
        <f>SUM(I211:I218)</f>
        <v>37005.456360000004</v>
      </c>
      <c r="J210" s="61">
        <f>IF(AND(I210&lt;&gt;0,G210&lt;&gt;0),I210/G210,0)</f>
        <v>1.3881557641233402</v>
      </c>
      <c r="K210" s="66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</row>
    <row r="211" spans="1:125" s="11" customFormat="1" ht="15">
      <c r="A211" s="28"/>
      <c r="B211" s="28"/>
      <c r="C211" s="34"/>
      <c r="D211" s="10"/>
      <c r="E211" s="34"/>
      <c r="F211" s="34"/>
      <c r="G211" s="34"/>
      <c r="H211" s="34"/>
      <c r="I211" s="34"/>
      <c r="J211" s="34"/>
      <c r="K211" s="66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28"/>
      <c r="DQ211" s="28"/>
      <c r="DR211" s="28"/>
      <c r="DS211" s="28"/>
      <c r="DT211" s="28"/>
      <c r="DU211" s="28"/>
    </row>
    <row r="212" spans="1:125" s="4" customFormat="1" ht="45">
      <c r="A212" s="28"/>
      <c r="B212" s="28"/>
      <c r="C212" s="34" t="s">
        <v>110</v>
      </c>
      <c r="D212" s="18" t="s">
        <v>526</v>
      </c>
      <c r="E212" s="19">
        <v>2017</v>
      </c>
      <c r="F212" s="34">
        <v>10</v>
      </c>
      <c r="G212" s="19">
        <v>947</v>
      </c>
      <c r="H212" s="77">
        <v>5261.81</v>
      </c>
      <c r="I212" s="19">
        <v>2598.92298</v>
      </c>
      <c r="J212" s="61">
        <f aca="true" t="shared" si="6" ref="J212:J217">IF(AND(I212&lt;&gt;0,G212&lt;&gt;0),I212/G212,0)</f>
        <v>2.7443748468848996</v>
      </c>
      <c r="K212" s="71" t="s">
        <v>594</v>
      </c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</row>
    <row r="213" spans="1:125" s="4" customFormat="1" ht="45">
      <c r="A213" s="28"/>
      <c r="B213" s="28"/>
      <c r="C213" s="34" t="s">
        <v>110</v>
      </c>
      <c r="D213" s="18" t="s">
        <v>527</v>
      </c>
      <c r="E213" s="19">
        <v>2017</v>
      </c>
      <c r="F213" s="34">
        <v>10</v>
      </c>
      <c r="G213" s="19">
        <v>753</v>
      </c>
      <c r="H213" s="77">
        <v>5261.81</v>
      </c>
      <c r="I213" s="19">
        <v>2132.72325</v>
      </c>
      <c r="J213" s="61">
        <f t="shared" si="6"/>
        <v>2.832301792828685</v>
      </c>
      <c r="K213" s="71" t="s">
        <v>595</v>
      </c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</row>
    <row r="214" spans="1:125" s="4" customFormat="1" ht="30">
      <c r="A214" s="28"/>
      <c r="B214" s="28"/>
      <c r="C214" s="34" t="s">
        <v>110</v>
      </c>
      <c r="D214" s="18" t="s">
        <v>528</v>
      </c>
      <c r="E214" s="19">
        <v>2017</v>
      </c>
      <c r="F214" s="6">
        <v>10</v>
      </c>
      <c r="G214" s="19">
        <v>3797</v>
      </c>
      <c r="H214" s="77">
        <v>6280.23</v>
      </c>
      <c r="I214" s="19">
        <v>7524.6753</v>
      </c>
      <c r="J214" s="61">
        <f t="shared" si="6"/>
        <v>1.9817422438767447</v>
      </c>
      <c r="K214" s="71" t="s">
        <v>596</v>
      </c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</row>
    <row r="215" spans="1:125" s="4" customFormat="1" ht="45">
      <c r="A215" s="28"/>
      <c r="B215" s="28"/>
      <c r="C215" s="34" t="s">
        <v>110</v>
      </c>
      <c r="D215" s="18" t="s">
        <v>529</v>
      </c>
      <c r="E215" s="19">
        <v>2017</v>
      </c>
      <c r="F215" s="6">
        <v>10</v>
      </c>
      <c r="G215" s="19">
        <v>33</v>
      </c>
      <c r="H215" s="77">
        <v>6280.23</v>
      </c>
      <c r="I215" s="19">
        <v>89.97278999999999</v>
      </c>
      <c r="J215" s="61">
        <f t="shared" si="6"/>
        <v>2.7264481818181814</v>
      </c>
      <c r="K215" s="71" t="s">
        <v>967</v>
      </c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T215" s="28"/>
      <c r="DU215" s="28"/>
    </row>
    <row r="216" spans="1:125" s="4" customFormat="1" ht="30">
      <c r="A216" s="28"/>
      <c r="B216" s="28"/>
      <c r="C216" s="34" t="s">
        <v>110</v>
      </c>
      <c r="D216" s="18" t="s">
        <v>530</v>
      </c>
      <c r="E216" s="19">
        <v>2017</v>
      </c>
      <c r="F216" s="6">
        <v>10</v>
      </c>
      <c r="G216" s="19">
        <v>1762</v>
      </c>
      <c r="H216" s="77">
        <v>6280.23</v>
      </c>
      <c r="I216" s="19">
        <v>2063.68692</v>
      </c>
      <c r="J216" s="61">
        <f t="shared" si="6"/>
        <v>1.1712184562996595</v>
      </c>
      <c r="K216" s="71" t="s">
        <v>968</v>
      </c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</row>
    <row r="217" spans="1:125" s="4" customFormat="1" ht="30">
      <c r="A217" s="28"/>
      <c r="B217" s="28"/>
      <c r="C217" s="34" t="s">
        <v>110</v>
      </c>
      <c r="D217" s="18" t="s">
        <v>531</v>
      </c>
      <c r="E217" s="19">
        <v>2017</v>
      </c>
      <c r="F217" s="6">
        <v>10</v>
      </c>
      <c r="G217" s="19">
        <v>19366</v>
      </c>
      <c r="H217" s="77">
        <v>6280.23</v>
      </c>
      <c r="I217" s="19">
        <v>22595.475120000003</v>
      </c>
      <c r="J217" s="61">
        <f t="shared" si="6"/>
        <v>1.1667600495714139</v>
      </c>
      <c r="K217" s="71" t="s">
        <v>969</v>
      </c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  <c r="DT217" s="28"/>
      <c r="DU217" s="28"/>
    </row>
    <row r="218" spans="1:125" s="4" customFormat="1" ht="15">
      <c r="A218" s="28"/>
      <c r="B218" s="28"/>
      <c r="C218" s="53"/>
      <c r="D218" s="14" t="s">
        <v>109</v>
      </c>
      <c r="E218" s="53"/>
      <c r="F218" s="53"/>
      <c r="G218" s="53"/>
      <c r="H218" s="53"/>
      <c r="I218" s="53"/>
      <c r="J218" s="15"/>
      <c r="K218" s="6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</row>
    <row r="219" spans="1:125" s="4" customFormat="1" ht="15" hidden="1">
      <c r="A219" s="28"/>
      <c r="B219" s="28"/>
      <c r="C219" s="34"/>
      <c r="D219" s="18"/>
      <c r="E219" s="19"/>
      <c r="F219" s="6">
        <v>10</v>
      </c>
      <c r="G219" s="19"/>
      <c r="H219" s="77"/>
      <c r="I219" s="19"/>
      <c r="J219" s="61">
        <f>IF(AND(I219&lt;&gt;0,G219&lt;&gt;0),I219/G219,0)</f>
        <v>0</v>
      </c>
      <c r="K219" s="71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</row>
    <row r="220" spans="1:125" s="4" customFormat="1" ht="15">
      <c r="A220" s="28"/>
      <c r="B220" s="28"/>
      <c r="C220" s="2" t="s">
        <v>34</v>
      </c>
      <c r="D220" s="44" t="s">
        <v>134</v>
      </c>
      <c r="E220" s="34"/>
      <c r="F220" s="6">
        <v>35</v>
      </c>
      <c r="G220" s="9">
        <f>SUM(G222:G225)</f>
        <v>0</v>
      </c>
      <c r="H220" s="34"/>
      <c r="I220" s="9">
        <f>SUM(I222:I225)</f>
        <v>0</v>
      </c>
      <c r="J220" s="61">
        <f>IF(AND(I220&lt;&gt;0,G220&lt;&gt;0),I220/G220,0)</f>
        <v>0</v>
      </c>
      <c r="K220" s="66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</row>
    <row r="221" spans="1:125" s="4" customFormat="1" ht="15">
      <c r="A221" s="28"/>
      <c r="B221" s="28"/>
      <c r="C221" s="34"/>
      <c r="D221" s="10"/>
      <c r="E221" s="34"/>
      <c r="F221" s="34"/>
      <c r="G221" s="34"/>
      <c r="H221" s="34"/>
      <c r="I221" s="34"/>
      <c r="J221" s="16"/>
      <c r="K221" s="66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</row>
    <row r="222" spans="1:125" s="4" customFormat="1" ht="15">
      <c r="A222" s="28"/>
      <c r="B222" s="28"/>
      <c r="C222" s="34" t="s">
        <v>110</v>
      </c>
      <c r="D222" s="18" t="s">
        <v>107</v>
      </c>
      <c r="E222" s="19"/>
      <c r="F222" s="6">
        <v>35</v>
      </c>
      <c r="G222" s="19"/>
      <c r="H222" s="77"/>
      <c r="I222" s="19"/>
      <c r="J222" s="61">
        <f>IF(AND(I222&lt;&gt;0,G222&lt;&gt;0),I222/G222,0)</f>
        <v>0</v>
      </c>
      <c r="K222" s="71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</row>
    <row r="223" spans="1:125" s="11" customFormat="1" ht="15">
      <c r="A223" s="28"/>
      <c r="B223" s="28"/>
      <c r="C223" s="34" t="s">
        <v>110</v>
      </c>
      <c r="D223" s="18" t="s">
        <v>108</v>
      </c>
      <c r="E223" s="19"/>
      <c r="F223" s="6">
        <v>35</v>
      </c>
      <c r="G223" s="19"/>
      <c r="H223" s="77"/>
      <c r="I223" s="19"/>
      <c r="J223" s="61">
        <f>IF(AND(I223&lt;&gt;0,G223&lt;&gt;0),I223/G223,0)</f>
        <v>0</v>
      </c>
      <c r="K223" s="71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</row>
    <row r="224" spans="1:125" s="4" customFormat="1" ht="15">
      <c r="A224" s="28"/>
      <c r="B224" s="28"/>
      <c r="C224" s="53"/>
      <c r="D224" s="14" t="s">
        <v>109</v>
      </c>
      <c r="E224" s="53"/>
      <c r="F224" s="53"/>
      <c r="G224" s="53"/>
      <c r="H224" s="53"/>
      <c r="I224" s="53"/>
      <c r="J224" s="15"/>
      <c r="K224" s="6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</row>
    <row r="225" spans="1:125" s="4" customFormat="1" ht="15" hidden="1">
      <c r="A225" s="28"/>
      <c r="B225" s="28"/>
      <c r="C225" s="34"/>
      <c r="D225" s="18"/>
      <c r="E225" s="19"/>
      <c r="F225" s="6">
        <v>35</v>
      </c>
      <c r="G225" s="19"/>
      <c r="H225" s="77"/>
      <c r="I225" s="19"/>
      <c r="J225" s="61">
        <f>IF(AND(I225&lt;&gt;0,G225&lt;&gt;0),I225/G225,0)</f>
        <v>0</v>
      </c>
      <c r="K225" s="71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</row>
    <row r="226" spans="1:125" s="4" customFormat="1" ht="15">
      <c r="A226" s="28"/>
      <c r="B226" s="28"/>
      <c r="C226" s="2" t="s">
        <v>52</v>
      </c>
      <c r="D226" s="44" t="s">
        <v>136</v>
      </c>
      <c r="E226" s="34"/>
      <c r="F226" s="6">
        <v>110</v>
      </c>
      <c r="G226" s="9">
        <f>SUM(G228:G231)</f>
        <v>0</v>
      </c>
      <c r="H226" s="34"/>
      <c r="I226" s="9">
        <f>SUM(I228:I231)</f>
        <v>0</v>
      </c>
      <c r="J226" s="61">
        <f>IF(AND(I226&lt;&gt;0,G226&lt;&gt;0),I226/G226,0)</f>
        <v>0</v>
      </c>
      <c r="K226" s="66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28"/>
      <c r="DN226" s="28"/>
      <c r="DO226" s="28"/>
      <c r="DP226" s="28"/>
      <c r="DQ226" s="28"/>
      <c r="DR226" s="28"/>
      <c r="DS226" s="28"/>
      <c r="DT226" s="28"/>
      <c r="DU226" s="28"/>
    </row>
    <row r="227" spans="1:125" s="4" customFormat="1" ht="15">
      <c r="A227" s="28"/>
      <c r="B227" s="28"/>
      <c r="C227" s="34"/>
      <c r="D227" s="10"/>
      <c r="E227" s="34"/>
      <c r="F227" s="34"/>
      <c r="G227" s="34"/>
      <c r="H227" s="34"/>
      <c r="I227" s="34"/>
      <c r="J227" s="16"/>
      <c r="K227" s="66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  <c r="DT227" s="28"/>
      <c r="DU227" s="28"/>
    </row>
    <row r="228" spans="1:125" s="11" customFormat="1" ht="15">
      <c r="A228" s="28"/>
      <c r="B228" s="28"/>
      <c r="C228" s="34" t="s">
        <v>110</v>
      </c>
      <c r="D228" s="18" t="s">
        <v>107</v>
      </c>
      <c r="E228" s="19"/>
      <c r="F228" s="6">
        <v>110</v>
      </c>
      <c r="G228" s="19"/>
      <c r="H228" s="77"/>
      <c r="I228" s="19"/>
      <c r="J228" s="61">
        <f>IF(AND(I228&lt;&gt;0,G228&lt;&gt;0),I228/G228,0)</f>
        <v>0</v>
      </c>
      <c r="K228" s="71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U228" s="28"/>
    </row>
    <row r="229" spans="1:125" s="11" customFormat="1" ht="15">
      <c r="A229" s="28"/>
      <c r="B229" s="28"/>
      <c r="C229" s="34" t="s">
        <v>110</v>
      </c>
      <c r="D229" s="18" t="s">
        <v>108</v>
      </c>
      <c r="E229" s="19"/>
      <c r="F229" s="6">
        <v>110</v>
      </c>
      <c r="G229" s="19"/>
      <c r="H229" s="77"/>
      <c r="I229" s="19"/>
      <c r="J229" s="61">
        <f>IF(AND(I229&lt;&gt;0,G229&lt;&gt;0),I229/G229,0)</f>
        <v>0</v>
      </c>
      <c r="K229" s="71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</row>
    <row r="230" spans="1:125" s="4" customFormat="1" ht="15">
      <c r="A230" s="28"/>
      <c r="B230" s="28"/>
      <c r="C230" s="53"/>
      <c r="D230" s="14" t="s">
        <v>109</v>
      </c>
      <c r="E230" s="53"/>
      <c r="F230" s="53"/>
      <c r="G230" s="53"/>
      <c r="H230" s="53"/>
      <c r="I230" s="53"/>
      <c r="J230" s="15"/>
      <c r="K230" s="6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</row>
    <row r="231" spans="1:125" s="4" customFormat="1" ht="15" hidden="1">
      <c r="A231" s="28"/>
      <c r="B231" s="28"/>
      <c r="C231" s="34"/>
      <c r="D231" s="18"/>
      <c r="E231" s="19"/>
      <c r="F231" s="6">
        <v>110</v>
      </c>
      <c r="G231" s="19"/>
      <c r="H231" s="77"/>
      <c r="I231" s="19"/>
      <c r="J231" s="61">
        <f>IF(AND(I231&lt;&gt;0,G231&lt;&gt;0),I231/G231,0)</f>
        <v>0</v>
      </c>
      <c r="K231" s="71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</row>
    <row r="232" spans="1:125" s="4" customFormat="1" ht="15.75" thickBot="1">
      <c r="A232" s="28"/>
      <c r="B232" s="28"/>
      <c r="C232" s="54"/>
      <c r="D232" s="55"/>
      <c r="E232" s="56"/>
      <c r="F232" s="54"/>
      <c r="G232" s="56"/>
      <c r="H232" s="56"/>
      <c r="I232" s="56"/>
      <c r="J232" s="57"/>
      <c r="K232" s="74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  <c r="DC232" s="28"/>
      <c r="DD232" s="28"/>
      <c r="DE232" s="28"/>
      <c r="DF232" s="28"/>
      <c r="DG232" s="28"/>
      <c r="DH232" s="28"/>
      <c r="DI232" s="28"/>
      <c r="DJ232" s="28"/>
      <c r="DK232" s="28"/>
      <c r="DL232" s="28"/>
      <c r="DM232" s="28"/>
      <c r="DN232" s="28"/>
      <c r="DO232" s="28"/>
      <c r="DP232" s="28"/>
      <c r="DQ232" s="28"/>
      <c r="DR232" s="28"/>
      <c r="DS232" s="28"/>
      <c r="DT232" s="28"/>
      <c r="DU232" s="28"/>
    </row>
    <row r="233" spans="1:125" s="4" customFormat="1" ht="15">
      <c r="A233" s="28"/>
      <c r="B233" s="28"/>
      <c r="C233" s="58" t="s">
        <v>6</v>
      </c>
      <c r="D233" s="102" t="s">
        <v>7</v>
      </c>
      <c r="E233" s="103"/>
      <c r="F233" s="103"/>
      <c r="G233" s="103"/>
      <c r="H233" s="103"/>
      <c r="I233" s="103"/>
      <c r="J233" s="103"/>
      <c r="K233" s="104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  <c r="DT233" s="28"/>
      <c r="DU233" s="28"/>
    </row>
    <row r="234" spans="1:125" s="4" customFormat="1" ht="15">
      <c r="A234" s="28"/>
      <c r="B234" s="28"/>
      <c r="C234" s="6"/>
      <c r="D234" s="7" t="s">
        <v>95</v>
      </c>
      <c r="E234" s="6"/>
      <c r="F234" s="6"/>
      <c r="G234" s="34"/>
      <c r="H234" s="34"/>
      <c r="I234" s="34"/>
      <c r="J234" s="34"/>
      <c r="K234" s="66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  <c r="DT234" s="28"/>
      <c r="DU234" s="28"/>
    </row>
    <row r="235" spans="1:125" s="11" customFormat="1" ht="30">
      <c r="A235" s="28"/>
      <c r="B235" s="28"/>
      <c r="C235" s="6" t="s">
        <v>68</v>
      </c>
      <c r="D235" s="7" t="s">
        <v>73</v>
      </c>
      <c r="E235" s="17"/>
      <c r="F235" s="6">
        <v>0.4</v>
      </c>
      <c r="G235" s="9">
        <f>SUM(G236:G260)</f>
        <v>5141</v>
      </c>
      <c r="H235" s="34"/>
      <c r="I235" s="9">
        <f>SUM(I236:I260)</f>
        <v>11315.17228</v>
      </c>
      <c r="J235" s="61">
        <f>IF(AND(I235&lt;&gt;0,G235&lt;&gt;0),I235/G235,0)</f>
        <v>2.200967181482202</v>
      </c>
      <c r="K235" s="66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</row>
    <row r="236" spans="1:125" s="4" customFormat="1" ht="15">
      <c r="A236" s="28"/>
      <c r="B236" s="28"/>
      <c r="C236" s="34"/>
      <c r="D236" s="10"/>
      <c r="E236" s="34"/>
      <c r="F236" s="34"/>
      <c r="G236" s="34"/>
      <c r="H236" s="34"/>
      <c r="I236" s="34"/>
      <c r="J236" s="34"/>
      <c r="K236" s="66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8"/>
      <c r="DL236" s="28"/>
      <c r="DM236" s="28"/>
      <c r="DN236" s="28"/>
      <c r="DO236" s="28"/>
      <c r="DP236" s="28"/>
      <c r="DQ236" s="28"/>
      <c r="DR236" s="28"/>
      <c r="DS236" s="28"/>
      <c r="DT236" s="28"/>
      <c r="DU236" s="28"/>
    </row>
    <row r="237" spans="1:125" s="4" customFormat="1" ht="45">
      <c r="A237" s="28"/>
      <c r="B237" s="28"/>
      <c r="C237" s="34" t="s">
        <v>110</v>
      </c>
      <c r="D237" s="18" t="s">
        <v>726</v>
      </c>
      <c r="E237" s="19">
        <v>2016</v>
      </c>
      <c r="F237" s="6">
        <v>0.4</v>
      </c>
      <c r="G237" s="19">
        <v>21</v>
      </c>
      <c r="H237" s="77">
        <v>155.91</v>
      </c>
      <c r="I237" s="19">
        <v>67.31528</v>
      </c>
      <c r="J237" s="61">
        <f aca="true" t="shared" si="7" ref="J237:J258">IF(AND(I237&lt;&gt;0,G237&lt;&gt;0),I237/G237,0)</f>
        <v>3.205489523809524</v>
      </c>
      <c r="K237" s="71" t="s">
        <v>748</v>
      </c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</row>
    <row r="238" spans="1:125" s="4" customFormat="1" ht="30">
      <c r="A238" s="28"/>
      <c r="B238" s="28"/>
      <c r="C238" s="34" t="s">
        <v>110</v>
      </c>
      <c r="D238" s="18" t="s">
        <v>727</v>
      </c>
      <c r="E238" s="19">
        <v>2016</v>
      </c>
      <c r="F238" s="6">
        <v>0.4</v>
      </c>
      <c r="G238" s="19">
        <v>160</v>
      </c>
      <c r="H238" s="77">
        <v>180.35</v>
      </c>
      <c r="I238" s="19">
        <v>670.33879</v>
      </c>
      <c r="J238" s="61">
        <f t="shared" si="7"/>
        <v>4.1896174375</v>
      </c>
      <c r="K238" s="71" t="s">
        <v>749</v>
      </c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</row>
    <row r="239" spans="1:125" s="4" customFormat="1" ht="30">
      <c r="A239" s="28"/>
      <c r="B239" s="28"/>
      <c r="C239" s="34" t="s">
        <v>110</v>
      </c>
      <c r="D239" s="18" t="s">
        <v>728</v>
      </c>
      <c r="E239" s="19">
        <v>2016</v>
      </c>
      <c r="F239" s="6">
        <v>0.4</v>
      </c>
      <c r="G239" s="19">
        <v>21</v>
      </c>
      <c r="H239" s="77">
        <v>155.91</v>
      </c>
      <c r="I239" s="19">
        <v>64.07366</v>
      </c>
      <c r="J239" s="61">
        <f t="shared" si="7"/>
        <v>3.0511266666666668</v>
      </c>
      <c r="K239" s="71" t="s">
        <v>750</v>
      </c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</row>
    <row r="240" spans="1:125" s="4" customFormat="1" ht="30">
      <c r="A240" s="28"/>
      <c r="B240" s="28"/>
      <c r="C240" s="34" t="s">
        <v>110</v>
      </c>
      <c r="D240" s="18" t="s">
        <v>729</v>
      </c>
      <c r="E240" s="19">
        <v>2016</v>
      </c>
      <c r="F240" s="6">
        <v>0.4</v>
      </c>
      <c r="G240" s="19">
        <v>55</v>
      </c>
      <c r="H240" s="77">
        <v>180.35</v>
      </c>
      <c r="I240" s="19">
        <v>100.20228</v>
      </c>
      <c r="J240" s="61">
        <f t="shared" si="7"/>
        <v>1.8218596363636363</v>
      </c>
      <c r="K240" s="71" t="s">
        <v>751</v>
      </c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</row>
    <row r="241" spans="1:125" s="4" customFormat="1" ht="30">
      <c r="A241" s="28"/>
      <c r="B241" s="28"/>
      <c r="C241" s="34" t="s">
        <v>110</v>
      </c>
      <c r="D241" s="18" t="s">
        <v>730</v>
      </c>
      <c r="E241" s="19">
        <v>2016</v>
      </c>
      <c r="F241" s="6">
        <v>0.4</v>
      </c>
      <c r="G241" s="19">
        <v>88</v>
      </c>
      <c r="H241" s="77">
        <v>64.2</v>
      </c>
      <c r="I241" s="19">
        <v>289.53393</v>
      </c>
      <c r="J241" s="61">
        <f t="shared" si="7"/>
        <v>3.2901582954545456</v>
      </c>
      <c r="K241" s="71" t="s">
        <v>752</v>
      </c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</row>
    <row r="242" spans="1:125" s="4" customFormat="1" ht="45">
      <c r="A242" s="28"/>
      <c r="B242" s="28"/>
      <c r="C242" s="34" t="s">
        <v>110</v>
      </c>
      <c r="D242" s="18" t="s">
        <v>731</v>
      </c>
      <c r="E242" s="19">
        <v>2016</v>
      </c>
      <c r="F242" s="6">
        <v>0.4</v>
      </c>
      <c r="G242" s="19">
        <v>65</v>
      </c>
      <c r="H242" s="77">
        <v>180.35</v>
      </c>
      <c r="I242" s="19">
        <v>260.10535</v>
      </c>
      <c r="J242" s="61">
        <f t="shared" si="7"/>
        <v>4.001620769230769</v>
      </c>
      <c r="K242" s="71" t="s">
        <v>753</v>
      </c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</row>
    <row r="243" spans="1:125" s="4" customFormat="1" ht="45">
      <c r="A243" s="28"/>
      <c r="B243" s="28"/>
      <c r="C243" s="34" t="s">
        <v>110</v>
      </c>
      <c r="D243" s="18" t="s">
        <v>732</v>
      </c>
      <c r="E243" s="19">
        <v>2016</v>
      </c>
      <c r="F243" s="6">
        <v>0.4</v>
      </c>
      <c r="G243" s="19">
        <v>93</v>
      </c>
      <c r="H243" s="77">
        <v>180.35</v>
      </c>
      <c r="I243" s="19">
        <v>328.98034</v>
      </c>
      <c r="J243" s="61">
        <f t="shared" si="7"/>
        <v>3.5374230107526885</v>
      </c>
      <c r="K243" s="71" t="s">
        <v>754</v>
      </c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</row>
    <row r="244" spans="1:125" s="4" customFormat="1" ht="30">
      <c r="A244" s="28"/>
      <c r="B244" s="28"/>
      <c r="C244" s="34" t="s">
        <v>110</v>
      </c>
      <c r="D244" s="18" t="s">
        <v>733</v>
      </c>
      <c r="E244" s="19">
        <v>2017</v>
      </c>
      <c r="F244" s="6">
        <v>0.4</v>
      </c>
      <c r="G244" s="19">
        <v>198</v>
      </c>
      <c r="H244" s="77">
        <v>167</v>
      </c>
      <c r="I244" s="19">
        <v>512.02601</v>
      </c>
      <c r="J244" s="61">
        <f t="shared" si="7"/>
        <v>2.58598994949495</v>
      </c>
      <c r="K244" s="71" t="s">
        <v>755</v>
      </c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</row>
    <row r="245" spans="1:125" s="4" customFormat="1" ht="30">
      <c r="A245" s="28"/>
      <c r="B245" s="28"/>
      <c r="C245" s="34" t="s">
        <v>110</v>
      </c>
      <c r="D245" s="18" t="s">
        <v>734</v>
      </c>
      <c r="E245" s="19">
        <v>2017</v>
      </c>
      <c r="F245" s="6">
        <v>0.4</v>
      </c>
      <c r="G245" s="19">
        <v>465</v>
      </c>
      <c r="H245" s="77">
        <v>100.2</v>
      </c>
      <c r="I245" s="19">
        <v>727.7338100000001</v>
      </c>
      <c r="J245" s="61">
        <f t="shared" si="7"/>
        <v>1.5650189462365593</v>
      </c>
      <c r="K245" s="71" t="s">
        <v>756</v>
      </c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</row>
    <row r="246" spans="1:125" s="4" customFormat="1" ht="30">
      <c r="A246" s="28"/>
      <c r="B246" s="28"/>
      <c r="C246" s="34" t="s">
        <v>110</v>
      </c>
      <c r="D246" s="18" t="s">
        <v>735</v>
      </c>
      <c r="E246" s="19">
        <v>2017</v>
      </c>
      <c r="F246" s="6">
        <v>0.4</v>
      </c>
      <c r="G246" s="19">
        <v>343</v>
      </c>
      <c r="H246" s="77">
        <v>102.4</v>
      </c>
      <c r="I246" s="19">
        <v>613.0655899999999</v>
      </c>
      <c r="J246" s="61">
        <f t="shared" si="7"/>
        <v>1.7873632361516032</v>
      </c>
      <c r="K246" s="71" t="s">
        <v>757</v>
      </c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  <c r="DT246" s="28"/>
      <c r="DU246" s="28"/>
    </row>
    <row r="247" spans="1:125" s="4" customFormat="1" ht="30">
      <c r="A247" s="28"/>
      <c r="B247" s="28"/>
      <c r="C247" s="34" t="s">
        <v>110</v>
      </c>
      <c r="D247" s="18" t="s">
        <v>736</v>
      </c>
      <c r="E247" s="19">
        <v>2017</v>
      </c>
      <c r="F247" s="6">
        <v>0.4</v>
      </c>
      <c r="G247" s="19">
        <v>384</v>
      </c>
      <c r="H247" s="77">
        <v>116.9</v>
      </c>
      <c r="I247" s="19">
        <v>626.77593</v>
      </c>
      <c r="J247" s="61">
        <f t="shared" si="7"/>
        <v>1.632228984375</v>
      </c>
      <c r="K247" s="71" t="s">
        <v>758</v>
      </c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  <c r="DT247" s="28"/>
      <c r="DU247" s="28"/>
    </row>
    <row r="248" spans="1:125" s="4" customFormat="1" ht="30">
      <c r="A248" s="28"/>
      <c r="B248" s="28"/>
      <c r="C248" s="34" t="s">
        <v>110</v>
      </c>
      <c r="D248" s="18" t="s">
        <v>737</v>
      </c>
      <c r="E248" s="19">
        <v>2017</v>
      </c>
      <c r="F248" s="6">
        <v>0.4</v>
      </c>
      <c r="G248" s="19">
        <v>148</v>
      </c>
      <c r="H248" s="77">
        <v>163.62</v>
      </c>
      <c r="I248" s="19">
        <v>225.05306</v>
      </c>
      <c r="J248" s="61">
        <f t="shared" si="7"/>
        <v>1.5206287837837837</v>
      </c>
      <c r="K248" s="71" t="s">
        <v>759</v>
      </c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  <c r="DG248" s="28"/>
      <c r="DH248" s="28"/>
      <c r="DI248" s="28"/>
      <c r="DJ248" s="28"/>
      <c r="DK248" s="28"/>
      <c r="DL248" s="28"/>
      <c r="DM248" s="28"/>
      <c r="DN248" s="28"/>
      <c r="DO248" s="28"/>
      <c r="DP248" s="28"/>
      <c r="DQ248" s="28"/>
      <c r="DR248" s="28"/>
      <c r="DS248" s="28"/>
      <c r="DT248" s="28"/>
      <c r="DU248" s="28"/>
    </row>
    <row r="249" spans="1:125" s="4" customFormat="1" ht="30">
      <c r="A249" s="28"/>
      <c r="B249" s="28"/>
      <c r="C249" s="34" t="s">
        <v>110</v>
      </c>
      <c r="D249" s="18" t="s">
        <v>738</v>
      </c>
      <c r="E249" s="19">
        <v>2017</v>
      </c>
      <c r="F249" s="6">
        <v>0.4</v>
      </c>
      <c r="G249" s="19">
        <v>156</v>
      </c>
      <c r="H249" s="77">
        <v>163.62</v>
      </c>
      <c r="I249" s="19">
        <v>236.75096</v>
      </c>
      <c r="J249" s="61">
        <f t="shared" si="7"/>
        <v>1.5176343589743588</v>
      </c>
      <c r="K249" s="71" t="s">
        <v>760</v>
      </c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  <c r="DT249" s="28"/>
      <c r="DU249" s="28"/>
    </row>
    <row r="250" spans="1:125" s="4" customFormat="1" ht="30">
      <c r="A250" s="28"/>
      <c r="B250" s="28"/>
      <c r="C250" s="34" t="s">
        <v>110</v>
      </c>
      <c r="D250" s="18" t="s">
        <v>739</v>
      </c>
      <c r="E250" s="19">
        <v>2017</v>
      </c>
      <c r="F250" s="6">
        <v>0.4</v>
      </c>
      <c r="G250" s="19">
        <v>377</v>
      </c>
      <c r="H250" s="77">
        <v>163.62</v>
      </c>
      <c r="I250" s="19">
        <v>559.90537</v>
      </c>
      <c r="J250" s="61">
        <f t="shared" si="7"/>
        <v>1.4851601326259947</v>
      </c>
      <c r="K250" s="71" t="s">
        <v>761</v>
      </c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</row>
    <row r="251" spans="1:125" s="4" customFormat="1" ht="30">
      <c r="A251" s="28"/>
      <c r="B251" s="28"/>
      <c r="C251" s="34" t="s">
        <v>110</v>
      </c>
      <c r="D251" s="18" t="s">
        <v>740</v>
      </c>
      <c r="E251" s="19">
        <v>2017</v>
      </c>
      <c r="F251" s="6">
        <v>0.4</v>
      </c>
      <c r="G251" s="19">
        <v>1183</v>
      </c>
      <c r="H251" s="77">
        <v>149</v>
      </c>
      <c r="I251" s="19">
        <v>2139.2792400000003</v>
      </c>
      <c r="J251" s="61">
        <f t="shared" si="7"/>
        <v>1.80835100591716</v>
      </c>
      <c r="K251" s="71" t="s">
        <v>762</v>
      </c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</row>
    <row r="252" spans="1:125" s="4" customFormat="1" ht="45">
      <c r="A252" s="28"/>
      <c r="B252" s="28"/>
      <c r="C252" s="34" t="s">
        <v>110</v>
      </c>
      <c r="D252" s="18" t="s">
        <v>741</v>
      </c>
      <c r="E252" s="19">
        <v>2018</v>
      </c>
      <c r="F252" s="6">
        <v>0.4</v>
      </c>
      <c r="G252" s="19">
        <v>430</v>
      </c>
      <c r="H252" s="77">
        <v>162</v>
      </c>
      <c r="I252" s="19">
        <v>1229.31283</v>
      </c>
      <c r="J252" s="61">
        <f t="shared" si="7"/>
        <v>2.858867046511628</v>
      </c>
      <c r="K252" s="71" t="s">
        <v>763</v>
      </c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  <c r="DT252" s="28"/>
      <c r="DU252" s="28"/>
    </row>
    <row r="253" spans="1:125" s="4" customFormat="1" ht="45">
      <c r="A253" s="28"/>
      <c r="B253" s="28"/>
      <c r="C253" s="34" t="s">
        <v>110</v>
      </c>
      <c r="D253" s="18" t="s">
        <v>742</v>
      </c>
      <c r="E253" s="19">
        <v>2018</v>
      </c>
      <c r="F253" s="6">
        <v>0.4</v>
      </c>
      <c r="G253" s="19">
        <v>127</v>
      </c>
      <c r="H253" s="77">
        <v>94</v>
      </c>
      <c r="I253" s="19">
        <v>374.92233</v>
      </c>
      <c r="J253" s="61">
        <f t="shared" si="7"/>
        <v>2.9521443307086614</v>
      </c>
      <c r="K253" s="71" t="s">
        <v>764</v>
      </c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  <c r="DT253" s="28"/>
      <c r="DU253" s="28"/>
    </row>
    <row r="254" spans="1:125" s="4" customFormat="1" ht="45">
      <c r="A254" s="28"/>
      <c r="B254" s="28"/>
      <c r="C254" s="34" t="s">
        <v>110</v>
      </c>
      <c r="D254" s="18" t="s">
        <v>743</v>
      </c>
      <c r="E254" s="19">
        <v>2018</v>
      </c>
      <c r="F254" s="6">
        <v>0.4</v>
      </c>
      <c r="G254" s="19">
        <v>60</v>
      </c>
      <c r="H254" s="77">
        <v>65</v>
      </c>
      <c r="I254" s="19">
        <v>523.2683499999999</v>
      </c>
      <c r="J254" s="61">
        <f t="shared" si="7"/>
        <v>8.721139166666665</v>
      </c>
      <c r="K254" s="71" t="s">
        <v>765</v>
      </c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/>
      <c r="DM254" s="28"/>
      <c r="DN254" s="28"/>
      <c r="DO254" s="28"/>
      <c r="DP254" s="28"/>
      <c r="DQ254" s="28"/>
      <c r="DR254" s="28"/>
      <c r="DS254" s="28"/>
      <c r="DT254" s="28"/>
      <c r="DU254" s="28"/>
    </row>
    <row r="255" spans="1:125" s="4" customFormat="1" ht="30">
      <c r="A255" s="28"/>
      <c r="B255" s="28"/>
      <c r="C255" s="34" t="s">
        <v>110</v>
      </c>
      <c r="D255" s="18" t="s">
        <v>744</v>
      </c>
      <c r="E255" s="19">
        <v>2018</v>
      </c>
      <c r="F255" s="6">
        <v>0.4</v>
      </c>
      <c r="G255" s="19">
        <v>395</v>
      </c>
      <c r="H255" s="77">
        <v>5953</v>
      </c>
      <c r="I255" s="19">
        <v>1255.45183</v>
      </c>
      <c r="J255" s="61">
        <f t="shared" si="7"/>
        <v>3.1783590632911394</v>
      </c>
      <c r="K255" s="71" t="s">
        <v>766</v>
      </c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  <c r="DT255" s="28"/>
      <c r="DU255" s="28"/>
    </row>
    <row r="256" spans="1:125" s="4" customFormat="1" ht="45">
      <c r="A256" s="28"/>
      <c r="B256" s="28"/>
      <c r="C256" s="34" t="s">
        <v>110</v>
      </c>
      <c r="D256" s="18" t="s">
        <v>745</v>
      </c>
      <c r="E256" s="19">
        <v>2018</v>
      </c>
      <c r="F256" s="6">
        <v>0.4</v>
      </c>
      <c r="G256" s="19">
        <v>58</v>
      </c>
      <c r="H256" s="77">
        <v>185</v>
      </c>
      <c r="I256" s="19">
        <v>244.90135</v>
      </c>
      <c r="J256" s="61">
        <f t="shared" si="7"/>
        <v>4.222437068965517</v>
      </c>
      <c r="K256" s="71" t="s">
        <v>767</v>
      </c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  <c r="DT256" s="28"/>
      <c r="DU256" s="28"/>
    </row>
    <row r="257" spans="1:125" s="4" customFormat="1" ht="15">
      <c r="A257" s="28"/>
      <c r="B257" s="28"/>
      <c r="C257" s="34" t="s">
        <v>110</v>
      </c>
      <c r="D257" s="18" t="s">
        <v>746</v>
      </c>
      <c r="E257" s="19">
        <v>2018</v>
      </c>
      <c r="F257" s="6">
        <v>0.4</v>
      </c>
      <c r="G257" s="19">
        <v>294</v>
      </c>
      <c r="H257" s="77">
        <v>78.8</v>
      </c>
      <c r="I257" s="19">
        <v>250.09824</v>
      </c>
      <c r="J257" s="61">
        <f t="shared" si="7"/>
        <v>0.8506742857142857</v>
      </c>
      <c r="K257" s="71" t="s">
        <v>768</v>
      </c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  <c r="DT257" s="28"/>
      <c r="DU257" s="28"/>
    </row>
    <row r="258" spans="1:125" s="4" customFormat="1" ht="30">
      <c r="A258" s="28"/>
      <c r="B258" s="28"/>
      <c r="C258" s="34" t="s">
        <v>110</v>
      </c>
      <c r="D258" s="18" t="s">
        <v>747</v>
      </c>
      <c r="E258" s="19">
        <v>2018</v>
      </c>
      <c r="F258" s="6">
        <v>0.4</v>
      </c>
      <c r="G258" s="19">
        <v>20</v>
      </c>
      <c r="H258" s="77">
        <v>66</v>
      </c>
      <c r="I258" s="19">
        <v>16.07775</v>
      </c>
      <c r="J258" s="61">
        <f t="shared" si="7"/>
        <v>0.8038875000000001</v>
      </c>
      <c r="K258" s="71" t="s">
        <v>769</v>
      </c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  <c r="DT258" s="28"/>
      <c r="DU258" s="28"/>
    </row>
    <row r="259" spans="1:125" s="4" customFormat="1" ht="15">
      <c r="A259" s="28"/>
      <c r="B259" s="28"/>
      <c r="C259" s="53"/>
      <c r="D259" s="14" t="s">
        <v>109</v>
      </c>
      <c r="E259" s="53"/>
      <c r="F259" s="53"/>
      <c r="G259" s="53"/>
      <c r="H259" s="53"/>
      <c r="I259" s="53"/>
      <c r="J259" s="15"/>
      <c r="K259" s="6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  <c r="DB259" s="28"/>
      <c r="DC259" s="28"/>
      <c r="DD259" s="28"/>
      <c r="DE259" s="28"/>
      <c r="DF259" s="28"/>
      <c r="DG259" s="28"/>
      <c r="DH259" s="28"/>
      <c r="DI259" s="28"/>
      <c r="DJ259" s="28"/>
      <c r="DK259" s="28"/>
      <c r="DL259" s="28"/>
      <c r="DM259" s="28"/>
      <c r="DN259" s="28"/>
      <c r="DO259" s="28"/>
      <c r="DP259" s="28"/>
      <c r="DQ259" s="28"/>
      <c r="DR259" s="28"/>
      <c r="DS259" s="28"/>
      <c r="DT259" s="28"/>
      <c r="DU259" s="28"/>
    </row>
    <row r="260" spans="1:125" s="4" customFormat="1" ht="15" hidden="1">
      <c r="A260" s="28"/>
      <c r="B260" s="28"/>
      <c r="C260" s="34"/>
      <c r="D260" s="18"/>
      <c r="E260" s="19"/>
      <c r="F260" s="6">
        <v>0.4</v>
      </c>
      <c r="G260" s="19"/>
      <c r="H260" s="77"/>
      <c r="I260" s="19"/>
      <c r="J260" s="61">
        <f>IF(AND(I260&lt;&gt;0,G260&lt;&gt;0),I260/G260,0)</f>
        <v>0</v>
      </c>
      <c r="K260" s="71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  <c r="DB260" s="28"/>
      <c r="DC260" s="28"/>
      <c r="DD260" s="28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8"/>
      <c r="DT260" s="28"/>
      <c r="DU260" s="28"/>
    </row>
    <row r="261" spans="1:125" s="4" customFormat="1" ht="30">
      <c r="A261" s="28"/>
      <c r="B261" s="28"/>
      <c r="C261" s="6" t="s">
        <v>69</v>
      </c>
      <c r="D261" s="7" t="s">
        <v>70</v>
      </c>
      <c r="E261" s="17"/>
      <c r="F261" s="6">
        <v>0.4</v>
      </c>
      <c r="G261" s="9">
        <f>SUM(G262:G271)</f>
        <v>3826</v>
      </c>
      <c r="H261" s="34"/>
      <c r="I261" s="9">
        <f>SUM(I262:I271)</f>
        <v>5889.67062</v>
      </c>
      <c r="J261" s="61">
        <f>IF(AND(I261&lt;&gt;0,G261&lt;&gt;0),I261/G261,0)</f>
        <v>1.5393807161526398</v>
      </c>
      <c r="K261" s="66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8"/>
      <c r="DL261" s="28"/>
      <c r="DM261" s="28"/>
      <c r="DN261" s="28"/>
      <c r="DO261" s="28"/>
      <c r="DP261" s="28"/>
      <c r="DQ261" s="28"/>
      <c r="DR261" s="28"/>
      <c r="DS261" s="28"/>
      <c r="DT261" s="28"/>
      <c r="DU261" s="28"/>
    </row>
    <row r="262" spans="1:125" s="11" customFormat="1" ht="15">
      <c r="A262" s="28"/>
      <c r="B262" s="28"/>
      <c r="C262" s="34"/>
      <c r="D262" s="10"/>
      <c r="E262" s="34"/>
      <c r="F262" s="34"/>
      <c r="G262" s="34"/>
      <c r="H262" s="34"/>
      <c r="I262" s="34"/>
      <c r="J262" s="34"/>
      <c r="K262" s="66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  <c r="DT262" s="28"/>
      <c r="DU262" s="28"/>
    </row>
    <row r="263" spans="1:125" s="4" customFormat="1" ht="30">
      <c r="A263" s="28"/>
      <c r="B263" s="28"/>
      <c r="C263" s="34" t="s">
        <v>110</v>
      </c>
      <c r="D263" s="18" t="s">
        <v>772</v>
      </c>
      <c r="E263" s="19">
        <v>2017</v>
      </c>
      <c r="F263" s="6">
        <v>0.4</v>
      </c>
      <c r="G263" s="19">
        <v>243</v>
      </c>
      <c r="H263" s="77">
        <v>117</v>
      </c>
      <c r="I263" s="19">
        <v>451.03436</v>
      </c>
      <c r="J263" s="61">
        <f aca="true" t="shared" si="8" ref="J263:J269">IF(AND(I263&lt;&gt;0,G263&lt;&gt;0),I263/G263,0)</f>
        <v>1.856108477366255</v>
      </c>
      <c r="K263" s="71" t="s">
        <v>779</v>
      </c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  <c r="DT263" s="28"/>
      <c r="DU263" s="28"/>
    </row>
    <row r="264" spans="1:125" s="4" customFormat="1" ht="30">
      <c r="A264" s="28"/>
      <c r="B264" s="28"/>
      <c r="C264" s="34" t="s">
        <v>110</v>
      </c>
      <c r="D264" s="18" t="s">
        <v>773</v>
      </c>
      <c r="E264" s="19">
        <v>2017</v>
      </c>
      <c r="F264" s="6">
        <v>0.4</v>
      </c>
      <c r="G264" s="19">
        <v>225</v>
      </c>
      <c r="H264" s="77">
        <v>142</v>
      </c>
      <c r="I264" s="19">
        <v>428.59927000000005</v>
      </c>
      <c r="J264" s="61">
        <f t="shared" si="8"/>
        <v>1.9048856444444446</v>
      </c>
      <c r="K264" s="71" t="s">
        <v>780</v>
      </c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  <c r="CX264" s="28"/>
      <c r="CY264" s="28"/>
      <c r="CZ264" s="28"/>
      <c r="DA264" s="28"/>
      <c r="DB264" s="28"/>
      <c r="DC264" s="28"/>
      <c r="DD264" s="28"/>
      <c r="DE264" s="28"/>
      <c r="DF264" s="28"/>
      <c r="DG264" s="28"/>
      <c r="DH264" s="28"/>
      <c r="DI264" s="28"/>
      <c r="DJ264" s="28"/>
      <c r="DK264" s="28"/>
      <c r="DL264" s="28"/>
      <c r="DM264" s="28"/>
      <c r="DN264" s="28"/>
      <c r="DO264" s="28"/>
      <c r="DP264" s="28"/>
      <c r="DQ264" s="28"/>
      <c r="DR264" s="28"/>
      <c r="DS264" s="28"/>
      <c r="DT264" s="28"/>
      <c r="DU264" s="28"/>
    </row>
    <row r="265" spans="1:125" s="4" customFormat="1" ht="30">
      <c r="A265" s="28"/>
      <c r="B265" s="28"/>
      <c r="C265" s="34" t="s">
        <v>110</v>
      </c>
      <c r="D265" s="18" t="s">
        <v>774</v>
      </c>
      <c r="E265" s="19">
        <v>2017</v>
      </c>
      <c r="F265" s="6">
        <v>0.4</v>
      </c>
      <c r="G265" s="19">
        <v>384</v>
      </c>
      <c r="H265" s="77">
        <v>100.2</v>
      </c>
      <c r="I265" s="19">
        <v>626.77593</v>
      </c>
      <c r="J265" s="61">
        <f t="shared" si="8"/>
        <v>1.632228984375</v>
      </c>
      <c r="K265" s="71" t="s">
        <v>781</v>
      </c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28"/>
      <c r="DD265" s="28"/>
      <c r="DE265" s="28"/>
      <c r="DF265" s="28"/>
      <c r="DG265" s="28"/>
      <c r="DH265" s="28"/>
      <c r="DI265" s="28"/>
      <c r="DJ265" s="28"/>
      <c r="DK265" s="28"/>
      <c r="DL265" s="28"/>
      <c r="DM265" s="28"/>
      <c r="DN265" s="28"/>
      <c r="DO265" s="28"/>
      <c r="DP265" s="28"/>
      <c r="DQ265" s="28"/>
      <c r="DR265" s="28"/>
      <c r="DS265" s="28"/>
      <c r="DT265" s="28"/>
      <c r="DU265" s="28"/>
    </row>
    <row r="266" spans="1:125" s="4" customFormat="1" ht="30">
      <c r="A266" s="28"/>
      <c r="B266" s="28"/>
      <c r="C266" s="34" t="s">
        <v>110</v>
      </c>
      <c r="D266" s="18" t="s">
        <v>775</v>
      </c>
      <c r="E266" s="19">
        <v>2017</v>
      </c>
      <c r="F266" s="6">
        <v>0.4</v>
      </c>
      <c r="G266" s="19">
        <v>2206</v>
      </c>
      <c r="H266" s="77">
        <v>185.35</v>
      </c>
      <c r="I266" s="19">
        <v>3234.33702</v>
      </c>
      <c r="J266" s="61">
        <f t="shared" si="8"/>
        <v>1.4661545874886672</v>
      </c>
      <c r="K266" s="71" t="s">
        <v>782</v>
      </c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  <c r="CX266" s="28"/>
      <c r="CY266" s="28"/>
      <c r="CZ266" s="28"/>
      <c r="DA266" s="28"/>
      <c r="DB266" s="28"/>
      <c r="DC266" s="28"/>
      <c r="DD266" s="28"/>
      <c r="DE266" s="28"/>
      <c r="DF266" s="28"/>
      <c r="DG266" s="28"/>
      <c r="DH266" s="28"/>
      <c r="DI266" s="28"/>
      <c r="DJ266" s="28"/>
      <c r="DK266" s="28"/>
      <c r="DL266" s="28"/>
      <c r="DM266" s="28"/>
      <c r="DN266" s="28"/>
      <c r="DO266" s="28"/>
      <c r="DP266" s="28"/>
      <c r="DQ266" s="28"/>
      <c r="DR266" s="28"/>
      <c r="DS266" s="28"/>
      <c r="DT266" s="28"/>
      <c r="DU266" s="28"/>
    </row>
    <row r="267" spans="1:125" s="4" customFormat="1" ht="30">
      <c r="A267" s="28"/>
      <c r="B267" s="28"/>
      <c r="C267" s="34" t="s">
        <v>110</v>
      </c>
      <c r="D267" s="18" t="s">
        <v>776</v>
      </c>
      <c r="E267" s="19">
        <v>2017</v>
      </c>
      <c r="F267" s="6">
        <v>0.4</v>
      </c>
      <c r="G267" s="19">
        <v>515</v>
      </c>
      <c r="H267" s="77">
        <v>185.35</v>
      </c>
      <c r="I267" s="19">
        <v>761.69408</v>
      </c>
      <c r="J267" s="61">
        <f t="shared" si="8"/>
        <v>1.4790176310679612</v>
      </c>
      <c r="K267" s="71" t="s">
        <v>783</v>
      </c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  <c r="CX267" s="28"/>
      <c r="CY267" s="28"/>
      <c r="CZ267" s="28"/>
      <c r="DA267" s="28"/>
      <c r="DB267" s="28"/>
      <c r="DC267" s="28"/>
      <c r="DD267" s="28"/>
      <c r="DE267" s="28"/>
      <c r="DF267" s="28"/>
      <c r="DG267" s="28"/>
      <c r="DH267" s="28"/>
      <c r="DI267" s="28"/>
      <c r="DJ267" s="28"/>
      <c r="DK267" s="28"/>
      <c r="DL267" s="28"/>
      <c r="DM267" s="28"/>
      <c r="DN267" s="28"/>
      <c r="DO267" s="28"/>
      <c r="DP267" s="28"/>
      <c r="DQ267" s="28"/>
      <c r="DR267" s="28"/>
      <c r="DS267" s="28"/>
      <c r="DT267" s="28"/>
      <c r="DU267" s="28"/>
    </row>
    <row r="268" spans="1:125" s="4" customFormat="1" ht="30">
      <c r="A268" s="28"/>
      <c r="B268" s="28"/>
      <c r="C268" s="34" t="s">
        <v>110</v>
      </c>
      <c r="D268" s="18" t="s">
        <v>777</v>
      </c>
      <c r="E268" s="19">
        <v>2017</v>
      </c>
      <c r="F268" s="6">
        <v>0.4</v>
      </c>
      <c r="G268" s="19">
        <v>112</v>
      </c>
      <c r="H268" s="77">
        <v>185.35</v>
      </c>
      <c r="I268" s="19">
        <v>172.41252</v>
      </c>
      <c r="J268" s="61">
        <f t="shared" si="8"/>
        <v>1.5393975</v>
      </c>
      <c r="K268" s="71" t="s">
        <v>784</v>
      </c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  <c r="DT268" s="28"/>
      <c r="DU268" s="28"/>
    </row>
    <row r="269" spans="1:125" s="4" customFormat="1" ht="30">
      <c r="A269" s="28"/>
      <c r="B269" s="28"/>
      <c r="C269" s="34" t="s">
        <v>110</v>
      </c>
      <c r="D269" s="18" t="s">
        <v>778</v>
      </c>
      <c r="E269" s="19">
        <v>2017</v>
      </c>
      <c r="F269" s="6">
        <v>0.4</v>
      </c>
      <c r="G269" s="19">
        <v>141</v>
      </c>
      <c r="H269" s="77">
        <v>185.35</v>
      </c>
      <c r="I269" s="19">
        <v>214.81744</v>
      </c>
      <c r="J269" s="61">
        <f t="shared" si="8"/>
        <v>1.5235279432624114</v>
      </c>
      <c r="K269" s="71" t="s">
        <v>785</v>
      </c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8"/>
      <c r="DT269" s="28"/>
      <c r="DU269" s="28"/>
    </row>
    <row r="270" spans="1:125" s="4" customFormat="1" ht="15">
      <c r="A270" s="28"/>
      <c r="B270" s="28"/>
      <c r="C270" s="53"/>
      <c r="D270" s="14" t="s">
        <v>109</v>
      </c>
      <c r="E270" s="53"/>
      <c r="F270" s="53"/>
      <c r="G270" s="53"/>
      <c r="H270" s="53"/>
      <c r="I270" s="53"/>
      <c r="J270" s="15"/>
      <c r="K270" s="6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  <c r="CX270" s="28"/>
      <c r="CY270" s="28"/>
      <c r="CZ270" s="28"/>
      <c r="DA270" s="28"/>
      <c r="DB270" s="28"/>
      <c r="DC270" s="28"/>
      <c r="DD270" s="28"/>
      <c r="DE270" s="28"/>
      <c r="DF270" s="28"/>
      <c r="DG270" s="28"/>
      <c r="DH270" s="28"/>
      <c r="DI270" s="28"/>
      <c r="DJ270" s="28"/>
      <c r="DK270" s="28"/>
      <c r="DL270" s="28"/>
      <c r="DM270" s="28"/>
      <c r="DN270" s="28"/>
      <c r="DO270" s="28"/>
      <c r="DP270" s="28"/>
      <c r="DQ270" s="28"/>
      <c r="DR270" s="28"/>
      <c r="DS270" s="28"/>
      <c r="DT270" s="28"/>
      <c r="DU270" s="28"/>
    </row>
    <row r="271" spans="1:125" s="4" customFormat="1" ht="15" hidden="1">
      <c r="A271" s="28"/>
      <c r="B271" s="28"/>
      <c r="C271" s="34"/>
      <c r="D271" s="18"/>
      <c r="E271" s="19"/>
      <c r="F271" s="6">
        <v>0.4</v>
      </c>
      <c r="G271" s="19"/>
      <c r="H271" s="77"/>
      <c r="I271" s="19"/>
      <c r="J271" s="61">
        <f>IF(AND(I271&lt;&gt;0,G271&lt;&gt;0),I271/G271,0)</f>
        <v>0</v>
      </c>
      <c r="K271" s="71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  <c r="CX271" s="28"/>
      <c r="CY271" s="28"/>
      <c r="CZ271" s="28"/>
      <c r="DA271" s="28"/>
      <c r="DB271" s="28"/>
      <c r="DC271" s="28"/>
      <c r="DD271" s="28"/>
      <c r="DE271" s="28"/>
      <c r="DF271" s="28"/>
      <c r="DG271" s="28"/>
      <c r="DH271" s="28"/>
      <c r="DI271" s="28"/>
      <c r="DJ271" s="28"/>
      <c r="DK271" s="28"/>
      <c r="DL271" s="28"/>
      <c r="DM271" s="28"/>
      <c r="DN271" s="28"/>
      <c r="DO271" s="28"/>
      <c r="DP271" s="28"/>
      <c r="DQ271" s="28"/>
      <c r="DR271" s="28"/>
      <c r="DS271" s="28"/>
      <c r="DT271" s="28"/>
      <c r="DU271" s="28"/>
    </row>
    <row r="272" spans="1:125" s="11" customFormat="1" ht="30">
      <c r="A272" s="28"/>
      <c r="B272" s="28"/>
      <c r="C272" s="6" t="s">
        <v>72</v>
      </c>
      <c r="D272" s="7" t="s">
        <v>71</v>
      </c>
      <c r="E272" s="17"/>
      <c r="F272" s="6">
        <v>0.4</v>
      </c>
      <c r="G272" s="9">
        <f>SUM(G274:G277)</f>
        <v>930</v>
      </c>
      <c r="H272" s="34"/>
      <c r="I272" s="9">
        <f>SUM(I274:I277)</f>
        <v>3875.95561</v>
      </c>
      <c r="J272" s="61">
        <f>IF(AND(I272&lt;&gt;0,G272&lt;&gt;0),I272/G272,0)</f>
        <v>4.167694204301076</v>
      </c>
      <c r="K272" s="66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  <c r="CX272" s="28"/>
      <c r="CY272" s="28"/>
      <c r="CZ272" s="28"/>
      <c r="DA272" s="28"/>
      <c r="DB272" s="28"/>
      <c r="DC272" s="28"/>
      <c r="DD272" s="28"/>
      <c r="DE272" s="28"/>
      <c r="DF272" s="28"/>
      <c r="DG272" s="28"/>
      <c r="DH272" s="28"/>
      <c r="DI272" s="28"/>
      <c r="DJ272" s="28"/>
      <c r="DK272" s="28"/>
      <c r="DL272" s="28"/>
      <c r="DM272" s="28"/>
      <c r="DN272" s="28"/>
      <c r="DO272" s="28"/>
      <c r="DP272" s="28"/>
      <c r="DQ272" s="28"/>
      <c r="DR272" s="28"/>
      <c r="DS272" s="28"/>
      <c r="DT272" s="28"/>
      <c r="DU272" s="28"/>
    </row>
    <row r="273" spans="1:125" s="4" customFormat="1" ht="15">
      <c r="A273" s="28"/>
      <c r="B273" s="28"/>
      <c r="C273" s="34"/>
      <c r="D273" s="10"/>
      <c r="E273" s="34"/>
      <c r="F273" s="34"/>
      <c r="G273" s="34"/>
      <c r="H273" s="34"/>
      <c r="I273" s="34"/>
      <c r="J273" s="34"/>
      <c r="K273" s="66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  <c r="CX273" s="28"/>
      <c r="CY273" s="28"/>
      <c r="CZ273" s="28"/>
      <c r="DA273" s="28"/>
      <c r="DB273" s="28"/>
      <c r="DC273" s="28"/>
      <c r="DD273" s="28"/>
      <c r="DE273" s="28"/>
      <c r="DF273" s="28"/>
      <c r="DG273" s="28"/>
      <c r="DH273" s="28"/>
      <c r="DI273" s="28"/>
      <c r="DJ273" s="28"/>
      <c r="DK273" s="28"/>
      <c r="DL273" s="28"/>
      <c r="DM273" s="28"/>
      <c r="DN273" s="28"/>
      <c r="DO273" s="28"/>
      <c r="DP273" s="28"/>
      <c r="DQ273" s="28"/>
      <c r="DR273" s="28"/>
      <c r="DS273" s="28"/>
      <c r="DT273" s="28"/>
      <c r="DU273" s="28"/>
    </row>
    <row r="274" spans="1:125" s="4" customFormat="1" ht="30">
      <c r="A274" s="28"/>
      <c r="B274" s="28"/>
      <c r="C274" s="34" t="s">
        <v>110</v>
      </c>
      <c r="D274" s="18" t="s">
        <v>770</v>
      </c>
      <c r="E274" s="19">
        <v>2017</v>
      </c>
      <c r="F274" s="6">
        <v>0.4</v>
      </c>
      <c r="G274" s="19">
        <v>44</v>
      </c>
      <c r="H274" s="77">
        <v>185.35</v>
      </c>
      <c r="I274" s="19">
        <v>131.07797</v>
      </c>
      <c r="J274" s="61">
        <f>IF(AND(I274&lt;&gt;0,G274&lt;&gt;0),I274/G274,0)</f>
        <v>2.9790447727272724</v>
      </c>
      <c r="K274" s="71" t="s">
        <v>786</v>
      </c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  <c r="DT274" s="28"/>
      <c r="DU274" s="28"/>
    </row>
    <row r="275" spans="1:125" s="4" customFormat="1" ht="30">
      <c r="A275" s="28"/>
      <c r="B275" s="28"/>
      <c r="C275" s="34" t="s">
        <v>110</v>
      </c>
      <c r="D275" s="18" t="s">
        <v>771</v>
      </c>
      <c r="E275" s="19">
        <v>2018</v>
      </c>
      <c r="F275" s="6">
        <v>0.4</v>
      </c>
      <c r="G275" s="19">
        <v>886</v>
      </c>
      <c r="H275" s="77">
        <v>462</v>
      </c>
      <c r="I275" s="19">
        <v>3744.87764</v>
      </c>
      <c r="J275" s="61">
        <f>IF(AND(I275&lt;&gt;0,G275&lt;&gt;0),I275/G275,0)</f>
        <v>4.226724198645599</v>
      </c>
      <c r="K275" s="71" t="s">
        <v>787</v>
      </c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  <c r="CX275" s="28"/>
      <c r="CY275" s="28"/>
      <c r="CZ275" s="28"/>
      <c r="DA275" s="28"/>
      <c r="DB275" s="28"/>
      <c r="DC275" s="28"/>
      <c r="DD275" s="28"/>
      <c r="DE275" s="28"/>
      <c r="DF275" s="28"/>
      <c r="DG275" s="28"/>
      <c r="DH275" s="28"/>
      <c r="DI275" s="28"/>
      <c r="DJ275" s="28"/>
      <c r="DK275" s="28"/>
      <c r="DL275" s="28"/>
      <c r="DM275" s="28"/>
      <c r="DN275" s="28"/>
      <c r="DO275" s="28"/>
      <c r="DP275" s="28"/>
      <c r="DQ275" s="28"/>
      <c r="DR275" s="28"/>
      <c r="DS275" s="28"/>
      <c r="DT275" s="28"/>
      <c r="DU275" s="28"/>
    </row>
    <row r="276" spans="1:125" s="4" customFormat="1" ht="15">
      <c r="A276" s="28"/>
      <c r="B276" s="28"/>
      <c r="C276" s="53"/>
      <c r="D276" s="14" t="s">
        <v>109</v>
      </c>
      <c r="E276" s="53"/>
      <c r="F276" s="53"/>
      <c r="G276" s="53"/>
      <c r="H276" s="53"/>
      <c r="I276" s="53"/>
      <c r="J276" s="15"/>
      <c r="K276" s="6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  <c r="DT276" s="28"/>
      <c r="DU276" s="28"/>
    </row>
    <row r="277" spans="1:125" s="4" customFormat="1" ht="15" hidden="1">
      <c r="A277" s="28"/>
      <c r="B277" s="28"/>
      <c r="C277" s="34"/>
      <c r="D277" s="18"/>
      <c r="E277" s="19"/>
      <c r="F277" s="6">
        <v>0.4</v>
      </c>
      <c r="G277" s="19"/>
      <c r="H277" s="77"/>
      <c r="I277" s="19"/>
      <c r="J277" s="61">
        <f>IF(AND(I277&lt;&gt;0,G277&lt;&gt;0),I277/G277,0)</f>
        <v>0</v>
      </c>
      <c r="K277" s="71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  <c r="DT277" s="28"/>
      <c r="DU277" s="28"/>
    </row>
    <row r="278" spans="1:125" s="11" customFormat="1" ht="15">
      <c r="A278" s="28"/>
      <c r="B278" s="28"/>
      <c r="C278" s="6"/>
      <c r="D278" s="7" t="s">
        <v>104</v>
      </c>
      <c r="E278" s="12"/>
      <c r="F278" s="6"/>
      <c r="G278" s="34"/>
      <c r="H278" s="34"/>
      <c r="I278" s="34"/>
      <c r="J278" s="34"/>
      <c r="K278" s="66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  <c r="DT278" s="28"/>
      <c r="DU278" s="28"/>
    </row>
    <row r="279" spans="1:125" s="4" customFormat="1" ht="30">
      <c r="A279" s="28"/>
      <c r="B279" s="28"/>
      <c r="C279" s="6" t="s">
        <v>75</v>
      </c>
      <c r="D279" s="7" t="s">
        <v>73</v>
      </c>
      <c r="E279" s="12"/>
      <c r="F279" s="6">
        <v>10</v>
      </c>
      <c r="G279" s="9">
        <f>SUM(G280:G310)</f>
        <v>29570</v>
      </c>
      <c r="H279" s="34"/>
      <c r="I279" s="9">
        <f>SUM(I280:I310)</f>
        <v>43726.56305999999</v>
      </c>
      <c r="J279" s="61">
        <f>IF(AND(I279&lt;&gt;0,G279&lt;&gt;0),I279/G279,0)</f>
        <v>1.4787474825836995</v>
      </c>
      <c r="K279" s="66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  <c r="DT279" s="28"/>
      <c r="DU279" s="28"/>
    </row>
    <row r="280" spans="1:125" s="4" customFormat="1" ht="15">
      <c r="A280" s="28"/>
      <c r="B280" s="28"/>
      <c r="C280" s="34"/>
      <c r="D280" s="10"/>
      <c r="E280" s="34"/>
      <c r="F280" s="34"/>
      <c r="G280" s="34"/>
      <c r="H280" s="34"/>
      <c r="I280" s="34"/>
      <c r="J280" s="34"/>
      <c r="K280" s="66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  <c r="DB280" s="28"/>
      <c r="DC280" s="28"/>
      <c r="DD280" s="28"/>
      <c r="DE280" s="28"/>
      <c r="DF280" s="28"/>
      <c r="DG280" s="28"/>
      <c r="DH280" s="28"/>
      <c r="DI280" s="28"/>
      <c r="DJ280" s="28"/>
      <c r="DK280" s="28"/>
      <c r="DL280" s="28"/>
      <c r="DM280" s="28"/>
      <c r="DN280" s="28"/>
      <c r="DO280" s="28"/>
      <c r="DP280" s="28"/>
      <c r="DQ280" s="28"/>
      <c r="DR280" s="28"/>
      <c r="DS280" s="28"/>
      <c r="DT280" s="28"/>
      <c r="DU280" s="28"/>
    </row>
    <row r="281" spans="1:125" s="4" customFormat="1" ht="45">
      <c r="A281" s="28"/>
      <c r="B281" s="28"/>
      <c r="C281" s="34" t="s">
        <v>110</v>
      </c>
      <c r="D281" s="18" t="s">
        <v>397</v>
      </c>
      <c r="E281" s="19">
        <v>2016</v>
      </c>
      <c r="F281" s="6">
        <v>10</v>
      </c>
      <c r="G281" s="19">
        <v>959</v>
      </c>
      <c r="H281" s="77">
        <v>5470.26</v>
      </c>
      <c r="I281" s="19">
        <v>2104.21978</v>
      </c>
      <c r="J281" s="61">
        <f aca="true" t="shared" si="9" ref="J281:J307">IF(AND(I281&lt;&gt;0,G281&lt;&gt;0),I281/G281,0)</f>
        <v>2.194181209593326</v>
      </c>
      <c r="K281" s="71" t="s">
        <v>815</v>
      </c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  <c r="DT281" s="28"/>
      <c r="DU281" s="28"/>
    </row>
    <row r="282" spans="1:125" s="4" customFormat="1" ht="90">
      <c r="A282" s="28"/>
      <c r="B282" s="28"/>
      <c r="C282" s="34" t="s">
        <v>110</v>
      </c>
      <c r="D282" s="18" t="s">
        <v>788</v>
      </c>
      <c r="E282" s="19">
        <v>2016</v>
      </c>
      <c r="F282" s="6">
        <v>10</v>
      </c>
      <c r="G282" s="19">
        <v>1171</v>
      </c>
      <c r="H282" s="77">
        <v>5470.26</v>
      </c>
      <c r="I282" s="19">
        <v>3342.11598</v>
      </c>
      <c r="J282" s="61">
        <f t="shared" si="9"/>
        <v>2.8540700085397095</v>
      </c>
      <c r="K282" s="71" t="s">
        <v>970</v>
      </c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  <c r="DT282" s="28"/>
      <c r="DU282" s="28"/>
    </row>
    <row r="283" spans="1:125" s="11" customFormat="1" ht="30">
      <c r="A283" s="28"/>
      <c r="B283" s="28"/>
      <c r="C283" s="34" t="s">
        <v>110</v>
      </c>
      <c r="D283" s="18" t="s">
        <v>789</v>
      </c>
      <c r="E283" s="19">
        <v>2017</v>
      </c>
      <c r="F283" s="6">
        <v>10</v>
      </c>
      <c r="G283" s="19">
        <v>552</v>
      </c>
      <c r="H283" s="77">
        <v>4888.3967999999995</v>
      </c>
      <c r="I283" s="19">
        <v>2005.79124</v>
      </c>
      <c r="J283" s="61">
        <f t="shared" si="9"/>
        <v>3.6336797826086955</v>
      </c>
      <c r="K283" s="71" t="s">
        <v>816</v>
      </c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  <c r="DT283" s="28"/>
      <c r="DU283" s="28"/>
    </row>
    <row r="284" spans="1:125" s="11" customFormat="1" ht="30">
      <c r="A284" s="28"/>
      <c r="B284" s="28"/>
      <c r="C284" s="34" t="s">
        <v>110</v>
      </c>
      <c r="D284" s="18" t="s">
        <v>790</v>
      </c>
      <c r="E284" s="19">
        <v>2017</v>
      </c>
      <c r="F284" s="6">
        <v>10</v>
      </c>
      <c r="G284" s="19">
        <v>60</v>
      </c>
      <c r="H284" s="77">
        <v>5094.04</v>
      </c>
      <c r="I284" s="19">
        <v>223.77503</v>
      </c>
      <c r="J284" s="61">
        <f t="shared" si="9"/>
        <v>3.7295838333333333</v>
      </c>
      <c r="K284" s="71" t="s">
        <v>817</v>
      </c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  <c r="DT284" s="28"/>
      <c r="DU284" s="28"/>
    </row>
    <row r="285" spans="1:125" s="11" customFormat="1" ht="45">
      <c r="A285" s="28"/>
      <c r="B285" s="28"/>
      <c r="C285" s="34" t="s">
        <v>110</v>
      </c>
      <c r="D285" s="18" t="s">
        <v>791</v>
      </c>
      <c r="E285" s="19">
        <v>2017</v>
      </c>
      <c r="F285" s="6">
        <v>10</v>
      </c>
      <c r="G285" s="19">
        <v>50</v>
      </c>
      <c r="H285" s="77">
        <v>5094.04</v>
      </c>
      <c r="I285" s="19">
        <v>191.97169</v>
      </c>
      <c r="J285" s="61">
        <f t="shared" si="9"/>
        <v>3.8394338</v>
      </c>
      <c r="K285" s="71" t="s">
        <v>818</v>
      </c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  <c r="CX285" s="28"/>
      <c r="CY285" s="28"/>
      <c r="CZ285" s="28"/>
      <c r="DA285" s="28"/>
      <c r="DB285" s="28"/>
      <c r="DC285" s="28"/>
      <c r="DD285" s="28"/>
      <c r="DE285" s="28"/>
      <c r="DF285" s="28"/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  <c r="DQ285" s="28"/>
      <c r="DR285" s="28"/>
      <c r="DS285" s="28"/>
      <c r="DT285" s="28"/>
      <c r="DU285" s="28"/>
    </row>
    <row r="286" spans="1:125" s="11" customFormat="1" ht="30">
      <c r="A286" s="28"/>
      <c r="B286" s="28"/>
      <c r="C286" s="34" t="s">
        <v>110</v>
      </c>
      <c r="D286" s="18" t="s">
        <v>792</v>
      </c>
      <c r="E286" s="19">
        <v>2017</v>
      </c>
      <c r="F286" s="6">
        <v>10</v>
      </c>
      <c r="G286" s="19">
        <v>220</v>
      </c>
      <c r="H286" s="77">
        <v>3700.2448</v>
      </c>
      <c r="I286" s="19">
        <v>429.29990000000004</v>
      </c>
      <c r="J286" s="61">
        <f t="shared" si="9"/>
        <v>1.951363181818182</v>
      </c>
      <c r="K286" s="71" t="s">
        <v>819</v>
      </c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28"/>
      <c r="DL286" s="28"/>
      <c r="DM286" s="28"/>
      <c r="DN286" s="28"/>
      <c r="DO286" s="28"/>
      <c r="DP286" s="28"/>
      <c r="DQ286" s="28"/>
      <c r="DR286" s="28"/>
      <c r="DS286" s="28"/>
      <c r="DT286" s="28"/>
      <c r="DU286" s="28"/>
    </row>
    <row r="287" spans="1:125" s="11" customFormat="1" ht="30">
      <c r="A287" s="28"/>
      <c r="B287" s="28"/>
      <c r="C287" s="34" t="s">
        <v>110</v>
      </c>
      <c r="D287" s="18" t="s">
        <v>793</v>
      </c>
      <c r="E287" s="19">
        <v>2017</v>
      </c>
      <c r="F287" s="6">
        <v>10</v>
      </c>
      <c r="G287" s="19">
        <v>737</v>
      </c>
      <c r="H287" s="77">
        <v>2301</v>
      </c>
      <c r="I287" s="19">
        <v>2814.3402400000004</v>
      </c>
      <c r="J287" s="61">
        <f t="shared" si="9"/>
        <v>3.8186434735413846</v>
      </c>
      <c r="K287" s="71" t="s">
        <v>820</v>
      </c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  <c r="DB287" s="28"/>
      <c r="DC287" s="28"/>
      <c r="DD287" s="28"/>
      <c r="DE287" s="28"/>
      <c r="DF287" s="28"/>
      <c r="DG287" s="28"/>
      <c r="DH287" s="28"/>
      <c r="DI287" s="28"/>
      <c r="DJ287" s="28"/>
      <c r="DK287" s="28"/>
      <c r="DL287" s="28"/>
      <c r="DM287" s="28"/>
      <c r="DN287" s="28"/>
      <c r="DO287" s="28"/>
      <c r="DP287" s="28"/>
      <c r="DQ287" s="28"/>
      <c r="DR287" s="28"/>
      <c r="DS287" s="28"/>
      <c r="DT287" s="28"/>
      <c r="DU287" s="28"/>
    </row>
    <row r="288" spans="1:125" s="11" customFormat="1" ht="30">
      <c r="A288" s="28"/>
      <c r="B288" s="28"/>
      <c r="C288" s="34" t="s">
        <v>110</v>
      </c>
      <c r="D288" s="18" t="s">
        <v>794</v>
      </c>
      <c r="E288" s="19">
        <v>2017</v>
      </c>
      <c r="F288" s="6">
        <v>10</v>
      </c>
      <c r="G288" s="19">
        <v>305</v>
      </c>
      <c r="H288" s="77">
        <v>82</v>
      </c>
      <c r="I288" s="19">
        <v>1523.80979</v>
      </c>
      <c r="J288" s="61">
        <f t="shared" si="9"/>
        <v>4.996097672131148</v>
      </c>
      <c r="K288" s="71" t="s">
        <v>821</v>
      </c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  <c r="CX288" s="28"/>
      <c r="CY288" s="28"/>
      <c r="CZ288" s="28"/>
      <c r="DA288" s="28"/>
      <c r="DB288" s="28"/>
      <c r="DC288" s="28"/>
      <c r="DD288" s="28"/>
      <c r="DE288" s="28"/>
      <c r="DF288" s="28"/>
      <c r="DG288" s="28"/>
      <c r="DH288" s="28"/>
      <c r="DI288" s="28"/>
      <c r="DJ288" s="28"/>
      <c r="DK288" s="28"/>
      <c r="DL288" s="28"/>
      <c r="DM288" s="28"/>
      <c r="DN288" s="28"/>
      <c r="DO288" s="28"/>
      <c r="DP288" s="28"/>
      <c r="DQ288" s="28"/>
      <c r="DR288" s="28"/>
      <c r="DS288" s="28"/>
      <c r="DT288" s="28"/>
      <c r="DU288" s="28"/>
    </row>
    <row r="289" spans="1:125" s="11" customFormat="1" ht="30">
      <c r="A289" s="28"/>
      <c r="B289" s="28"/>
      <c r="C289" s="34" t="s">
        <v>110</v>
      </c>
      <c r="D289" s="18" t="s">
        <v>795</v>
      </c>
      <c r="E289" s="19">
        <v>2017</v>
      </c>
      <c r="F289" s="6">
        <v>10</v>
      </c>
      <c r="G289" s="19">
        <v>478</v>
      </c>
      <c r="H289" s="77">
        <v>2301</v>
      </c>
      <c r="I289" s="19">
        <v>1024.77802</v>
      </c>
      <c r="J289" s="61">
        <f t="shared" si="9"/>
        <v>2.143887071129707</v>
      </c>
      <c r="K289" s="71" t="s">
        <v>822</v>
      </c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  <c r="CX289" s="28"/>
      <c r="CY289" s="28"/>
      <c r="CZ289" s="28"/>
      <c r="DA289" s="28"/>
      <c r="DB289" s="28"/>
      <c r="DC289" s="28"/>
      <c r="DD289" s="28"/>
      <c r="DE289" s="28"/>
      <c r="DF289" s="28"/>
      <c r="DG289" s="28"/>
      <c r="DH289" s="28"/>
      <c r="DI289" s="28"/>
      <c r="DJ289" s="28"/>
      <c r="DK289" s="28"/>
      <c r="DL289" s="28"/>
      <c r="DM289" s="28"/>
      <c r="DN289" s="28"/>
      <c r="DO289" s="28"/>
      <c r="DP289" s="28"/>
      <c r="DQ289" s="28"/>
      <c r="DR289" s="28"/>
      <c r="DS289" s="28"/>
      <c r="DT289" s="28"/>
      <c r="DU289" s="28"/>
    </row>
    <row r="290" spans="1:125" s="11" customFormat="1" ht="45">
      <c r="A290" s="28"/>
      <c r="B290" s="28"/>
      <c r="C290" s="34" t="s">
        <v>110</v>
      </c>
      <c r="D290" s="18" t="s">
        <v>796</v>
      </c>
      <c r="E290" s="19">
        <v>2017</v>
      </c>
      <c r="F290" s="6">
        <v>10</v>
      </c>
      <c r="G290" s="19">
        <v>4080</v>
      </c>
      <c r="H290" s="77">
        <v>2235</v>
      </c>
      <c r="I290" s="19">
        <v>1833.3679</v>
      </c>
      <c r="J290" s="61">
        <f t="shared" si="9"/>
        <v>0.4493548774509804</v>
      </c>
      <c r="K290" s="71" t="s">
        <v>823</v>
      </c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  <c r="CX290" s="28"/>
      <c r="CY290" s="28"/>
      <c r="CZ290" s="28"/>
      <c r="DA290" s="28"/>
      <c r="DB290" s="28"/>
      <c r="DC290" s="28"/>
      <c r="DD290" s="28"/>
      <c r="DE290" s="28"/>
      <c r="DF290" s="28"/>
      <c r="DG290" s="28"/>
      <c r="DH290" s="28"/>
      <c r="DI290" s="28"/>
      <c r="DJ290" s="28"/>
      <c r="DK290" s="28"/>
      <c r="DL290" s="28"/>
      <c r="DM290" s="28"/>
      <c r="DN290" s="28"/>
      <c r="DO290" s="28"/>
      <c r="DP290" s="28"/>
      <c r="DQ290" s="28"/>
      <c r="DR290" s="28"/>
      <c r="DS290" s="28"/>
      <c r="DT290" s="28"/>
      <c r="DU290" s="28"/>
    </row>
    <row r="291" spans="1:125" s="11" customFormat="1" ht="45">
      <c r="A291" s="28"/>
      <c r="B291" s="28"/>
      <c r="C291" s="34" t="s">
        <v>110</v>
      </c>
      <c r="D291" s="18" t="s">
        <v>797</v>
      </c>
      <c r="E291" s="19">
        <v>2017</v>
      </c>
      <c r="F291" s="6">
        <v>10</v>
      </c>
      <c r="G291" s="19">
        <v>8550</v>
      </c>
      <c r="H291" s="77">
        <v>2235</v>
      </c>
      <c r="I291" s="19">
        <v>10742.66175</v>
      </c>
      <c r="J291" s="61">
        <f t="shared" si="9"/>
        <v>1.2564516666666665</v>
      </c>
      <c r="K291" s="71" t="s">
        <v>824</v>
      </c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  <c r="CW291" s="28"/>
      <c r="CX291" s="28"/>
      <c r="CY291" s="28"/>
      <c r="CZ291" s="28"/>
      <c r="DA291" s="28"/>
      <c r="DB291" s="28"/>
      <c r="DC291" s="28"/>
      <c r="DD291" s="28"/>
      <c r="DE291" s="28"/>
      <c r="DF291" s="28"/>
      <c r="DG291" s="28"/>
      <c r="DH291" s="28"/>
      <c r="DI291" s="28"/>
      <c r="DJ291" s="28"/>
      <c r="DK291" s="28"/>
      <c r="DL291" s="28"/>
      <c r="DM291" s="28"/>
      <c r="DN291" s="28"/>
      <c r="DO291" s="28"/>
      <c r="DP291" s="28"/>
      <c r="DQ291" s="28"/>
      <c r="DR291" s="28"/>
      <c r="DS291" s="28"/>
      <c r="DT291" s="28"/>
      <c r="DU291" s="28"/>
    </row>
    <row r="292" spans="1:125" s="11" customFormat="1" ht="30">
      <c r="A292" s="28"/>
      <c r="B292" s="28"/>
      <c r="C292" s="34" t="s">
        <v>110</v>
      </c>
      <c r="D292" s="18" t="s">
        <v>798</v>
      </c>
      <c r="E292" s="19">
        <v>2017</v>
      </c>
      <c r="F292" s="6">
        <v>10</v>
      </c>
      <c r="G292" s="19">
        <v>324</v>
      </c>
      <c r="H292" s="77">
        <v>3700.2448</v>
      </c>
      <c r="I292" s="19">
        <v>403.07689</v>
      </c>
      <c r="J292" s="61">
        <f t="shared" si="9"/>
        <v>1.244064475308642</v>
      </c>
      <c r="K292" s="71" t="s">
        <v>825</v>
      </c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  <c r="CX292" s="28"/>
      <c r="CY292" s="28"/>
      <c r="CZ292" s="28"/>
      <c r="DA292" s="28"/>
      <c r="DB292" s="28"/>
      <c r="DC292" s="28"/>
      <c r="DD292" s="28"/>
      <c r="DE292" s="28"/>
      <c r="DF292" s="28"/>
      <c r="DG292" s="28"/>
      <c r="DH292" s="28"/>
      <c r="DI292" s="28"/>
      <c r="DJ292" s="28"/>
      <c r="DK292" s="28"/>
      <c r="DL292" s="28"/>
      <c r="DM292" s="28"/>
      <c r="DN292" s="28"/>
      <c r="DO292" s="28"/>
      <c r="DP292" s="28"/>
      <c r="DQ292" s="28"/>
      <c r="DR292" s="28"/>
      <c r="DS292" s="28"/>
      <c r="DT292" s="28"/>
      <c r="DU292" s="28"/>
    </row>
    <row r="293" spans="1:125" s="11" customFormat="1" ht="30">
      <c r="A293" s="28"/>
      <c r="B293" s="28"/>
      <c r="C293" s="34" t="s">
        <v>110</v>
      </c>
      <c r="D293" s="18" t="s">
        <v>799</v>
      </c>
      <c r="E293" s="19">
        <v>2017</v>
      </c>
      <c r="F293" s="6">
        <v>10</v>
      </c>
      <c r="G293" s="19">
        <v>413</v>
      </c>
      <c r="H293" s="77">
        <v>3700.2448</v>
      </c>
      <c r="I293" s="19">
        <v>506.03022</v>
      </c>
      <c r="J293" s="61">
        <f t="shared" si="9"/>
        <v>1.225254769975787</v>
      </c>
      <c r="K293" s="71" t="s">
        <v>826</v>
      </c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  <c r="CX293" s="28"/>
      <c r="CY293" s="28"/>
      <c r="CZ293" s="28"/>
      <c r="DA293" s="28"/>
      <c r="DB293" s="28"/>
      <c r="DC293" s="28"/>
      <c r="DD293" s="28"/>
      <c r="DE293" s="28"/>
      <c r="DF293" s="28"/>
      <c r="DG293" s="28"/>
      <c r="DH293" s="28"/>
      <c r="DI293" s="28"/>
      <c r="DJ293" s="28"/>
      <c r="DK293" s="28"/>
      <c r="DL293" s="28"/>
      <c r="DM293" s="28"/>
      <c r="DN293" s="28"/>
      <c r="DO293" s="28"/>
      <c r="DP293" s="28"/>
      <c r="DQ293" s="28"/>
      <c r="DR293" s="28"/>
      <c r="DS293" s="28"/>
      <c r="DT293" s="28"/>
      <c r="DU293" s="28"/>
    </row>
    <row r="294" spans="1:125" s="11" customFormat="1" ht="30">
      <c r="A294" s="28"/>
      <c r="B294" s="28"/>
      <c r="C294" s="34" t="s">
        <v>110</v>
      </c>
      <c r="D294" s="18" t="s">
        <v>800</v>
      </c>
      <c r="E294" s="19">
        <v>2017</v>
      </c>
      <c r="F294" s="6">
        <v>10</v>
      </c>
      <c r="G294" s="19">
        <v>774</v>
      </c>
      <c r="H294" s="77">
        <v>3700.2448</v>
      </c>
      <c r="I294" s="19">
        <v>940.79339</v>
      </c>
      <c r="J294" s="61">
        <f t="shared" si="9"/>
        <v>1.2154953359173126</v>
      </c>
      <c r="K294" s="71" t="s">
        <v>827</v>
      </c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  <c r="CX294" s="28"/>
      <c r="CY294" s="28"/>
      <c r="CZ294" s="28"/>
      <c r="DA294" s="28"/>
      <c r="DB294" s="28"/>
      <c r="DC294" s="28"/>
      <c r="DD294" s="28"/>
      <c r="DE294" s="28"/>
      <c r="DF294" s="28"/>
      <c r="DG294" s="28"/>
      <c r="DH294" s="28"/>
      <c r="DI294" s="28"/>
      <c r="DJ294" s="28"/>
      <c r="DK294" s="28"/>
      <c r="DL294" s="28"/>
      <c r="DM294" s="28"/>
      <c r="DN294" s="28"/>
      <c r="DO294" s="28"/>
      <c r="DP294" s="28"/>
      <c r="DQ294" s="28"/>
      <c r="DR294" s="28"/>
      <c r="DS294" s="28"/>
      <c r="DT294" s="28"/>
      <c r="DU294" s="28"/>
    </row>
    <row r="295" spans="1:125" s="11" customFormat="1" ht="30">
      <c r="A295" s="28"/>
      <c r="B295" s="28"/>
      <c r="C295" s="34" t="s">
        <v>110</v>
      </c>
      <c r="D295" s="18" t="s">
        <v>801</v>
      </c>
      <c r="E295" s="19">
        <v>2017</v>
      </c>
      <c r="F295" s="6">
        <v>10</v>
      </c>
      <c r="G295" s="19">
        <v>162</v>
      </c>
      <c r="H295" s="77">
        <v>3700.2448</v>
      </c>
      <c r="I295" s="19">
        <v>203.74344</v>
      </c>
      <c r="J295" s="61">
        <f t="shared" si="9"/>
        <v>1.2576755555555554</v>
      </c>
      <c r="K295" s="71" t="s">
        <v>828</v>
      </c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  <c r="CX295" s="28"/>
      <c r="CY295" s="28"/>
      <c r="CZ295" s="28"/>
      <c r="DA295" s="28"/>
      <c r="DB295" s="28"/>
      <c r="DC295" s="28"/>
      <c r="DD295" s="28"/>
      <c r="DE295" s="28"/>
      <c r="DF295" s="28"/>
      <c r="DG295" s="28"/>
      <c r="DH295" s="28"/>
      <c r="DI295" s="28"/>
      <c r="DJ295" s="28"/>
      <c r="DK295" s="28"/>
      <c r="DL295" s="28"/>
      <c r="DM295" s="28"/>
      <c r="DN295" s="28"/>
      <c r="DO295" s="28"/>
      <c r="DP295" s="28"/>
      <c r="DQ295" s="28"/>
      <c r="DR295" s="28"/>
      <c r="DS295" s="28"/>
      <c r="DT295" s="28"/>
      <c r="DU295" s="28"/>
    </row>
    <row r="296" spans="1:125" s="11" customFormat="1" ht="30">
      <c r="A296" s="28"/>
      <c r="B296" s="28"/>
      <c r="C296" s="34" t="s">
        <v>110</v>
      </c>
      <c r="D296" s="18" t="s">
        <v>802</v>
      </c>
      <c r="E296" s="19">
        <v>2017</v>
      </c>
      <c r="F296" s="6">
        <v>10</v>
      </c>
      <c r="G296" s="19">
        <v>466</v>
      </c>
      <c r="H296" s="77">
        <v>3700.2448</v>
      </c>
      <c r="I296" s="19">
        <v>569.85974</v>
      </c>
      <c r="J296" s="61">
        <f t="shared" si="9"/>
        <v>1.2228749785407724</v>
      </c>
      <c r="K296" s="71" t="s">
        <v>829</v>
      </c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  <c r="CW296" s="28"/>
      <c r="CX296" s="28"/>
      <c r="CY296" s="28"/>
      <c r="CZ296" s="28"/>
      <c r="DA296" s="28"/>
      <c r="DB296" s="28"/>
      <c r="DC296" s="28"/>
      <c r="DD296" s="28"/>
      <c r="DE296" s="28"/>
      <c r="DF296" s="28"/>
      <c r="DG296" s="28"/>
      <c r="DH296" s="28"/>
      <c r="DI296" s="28"/>
      <c r="DJ296" s="28"/>
      <c r="DK296" s="28"/>
      <c r="DL296" s="28"/>
      <c r="DM296" s="28"/>
      <c r="DN296" s="28"/>
      <c r="DO296" s="28"/>
      <c r="DP296" s="28"/>
      <c r="DQ296" s="28"/>
      <c r="DR296" s="28"/>
      <c r="DS296" s="28"/>
      <c r="DT296" s="28"/>
      <c r="DU296" s="28"/>
    </row>
    <row r="297" spans="1:125" s="11" customFormat="1" ht="30">
      <c r="A297" s="28"/>
      <c r="B297" s="28"/>
      <c r="C297" s="34" t="s">
        <v>110</v>
      </c>
      <c r="D297" s="18" t="s">
        <v>803</v>
      </c>
      <c r="E297" s="19">
        <v>2017</v>
      </c>
      <c r="F297" s="6">
        <v>10</v>
      </c>
      <c r="G297" s="19">
        <v>583</v>
      </c>
      <c r="H297" s="77">
        <v>3700.2448</v>
      </c>
      <c r="I297" s="19">
        <v>710.76636</v>
      </c>
      <c r="J297" s="61">
        <f t="shared" si="9"/>
        <v>1.2191532761578043</v>
      </c>
      <c r="K297" s="71" t="s">
        <v>830</v>
      </c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  <c r="CX297" s="28"/>
      <c r="CY297" s="28"/>
      <c r="CZ297" s="28"/>
      <c r="DA297" s="28"/>
      <c r="DB297" s="28"/>
      <c r="DC297" s="28"/>
      <c r="DD297" s="28"/>
      <c r="DE297" s="28"/>
      <c r="DF297" s="28"/>
      <c r="DG297" s="28"/>
      <c r="DH297" s="28"/>
      <c r="DI297" s="28"/>
      <c r="DJ297" s="28"/>
      <c r="DK297" s="28"/>
      <c r="DL297" s="28"/>
      <c r="DM297" s="28"/>
      <c r="DN297" s="28"/>
      <c r="DO297" s="28"/>
      <c r="DP297" s="28"/>
      <c r="DQ297" s="28"/>
      <c r="DR297" s="28"/>
      <c r="DS297" s="28"/>
      <c r="DT297" s="28"/>
      <c r="DU297" s="28"/>
    </row>
    <row r="298" spans="1:125" s="11" customFormat="1" ht="30">
      <c r="A298" s="28"/>
      <c r="B298" s="28"/>
      <c r="C298" s="34" t="s">
        <v>110</v>
      </c>
      <c r="D298" s="18" t="s">
        <v>804</v>
      </c>
      <c r="E298" s="19">
        <v>2017</v>
      </c>
      <c r="F298" s="6">
        <v>10</v>
      </c>
      <c r="G298" s="19">
        <v>5550</v>
      </c>
      <c r="H298" s="77">
        <v>3700.2448</v>
      </c>
      <c r="I298" s="19">
        <v>6692.6735499999995</v>
      </c>
      <c r="J298" s="61">
        <f t="shared" si="9"/>
        <v>1.2058871261261261</v>
      </c>
      <c r="K298" s="71" t="s">
        <v>831</v>
      </c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  <c r="CW298" s="28"/>
      <c r="CX298" s="28"/>
      <c r="CY298" s="28"/>
      <c r="CZ298" s="28"/>
      <c r="DA298" s="28"/>
      <c r="DB298" s="28"/>
      <c r="DC298" s="28"/>
      <c r="DD298" s="28"/>
      <c r="DE298" s="28"/>
      <c r="DF298" s="28"/>
      <c r="DG298" s="28"/>
      <c r="DH298" s="28"/>
      <c r="DI298" s="28"/>
      <c r="DJ298" s="28"/>
      <c r="DK298" s="28"/>
      <c r="DL298" s="28"/>
      <c r="DM298" s="28"/>
      <c r="DN298" s="28"/>
      <c r="DO298" s="28"/>
      <c r="DP298" s="28"/>
      <c r="DQ298" s="28"/>
      <c r="DR298" s="28"/>
      <c r="DS298" s="28"/>
      <c r="DT298" s="28"/>
      <c r="DU298" s="28"/>
    </row>
    <row r="299" spans="1:125" s="11" customFormat="1" ht="30">
      <c r="A299" s="28"/>
      <c r="B299" s="28"/>
      <c r="C299" s="34" t="s">
        <v>110</v>
      </c>
      <c r="D299" s="18" t="s">
        <v>805</v>
      </c>
      <c r="E299" s="19">
        <v>2017</v>
      </c>
      <c r="F299" s="6">
        <v>10</v>
      </c>
      <c r="G299" s="19">
        <v>248</v>
      </c>
      <c r="H299" s="77">
        <v>3700.2448</v>
      </c>
      <c r="I299" s="19">
        <v>307.31581</v>
      </c>
      <c r="J299" s="61">
        <f t="shared" si="9"/>
        <v>1.2391766532258064</v>
      </c>
      <c r="K299" s="71" t="s">
        <v>832</v>
      </c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8"/>
      <c r="CX299" s="28"/>
      <c r="CY299" s="28"/>
      <c r="CZ299" s="28"/>
      <c r="DA299" s="28"/>
      <c r="DB299" s="28"/>
      <c r="DC299" s="28"/>
      <c r="DD299" s="28"/>
      <c r="DE299" s="28"/>
      <c r="DF299" s="28"/>
      <c r="DG299" s="28"/>
      <c r="DH299" s="28"/>
      <c r="DI299" s="28"/>
      <c r="DJ299" s="28"/>
      <c r="DK299" s="28"/>
      <c r="DL299" s="28"/>
      <c r="DM299" s="28"/>
      <c r="DN299" s="28"/>
      <c r="DO299" s="28"/>
      <c r="DP299" s="28"/>
      <c r="DQ299" s="28"/>
      <c r="DR299" s="28"/>
      <c r="DS299" s="28"/>
      <c r="DT299" s="28"/>
      <c r="DU299" s="28"/>
    </row>
    <row r="300" spans="1:125" s="11" customFormat="1" ht="30">
      <c r="A300" s="28"/>
      <c r="B300" s="28"/>
      <c r="C300" s="34" t="s">
        <v>110</v>
      </c>
      <c r="D300" s="18" t="s">
        <v>806</v>
      </c>
      <c r="E300" s="19">
        <v>2017</v>
      </c>
      <c r="F300" s="6">
        <v>10</v>
      </c>
      <c r="G300" s="19">
        <v>148</v>
      </c>
      <c r="H300" s="77">
        <v>3700.2448</v>
      </c>
      <c r="I300" s="19">
        <v>182.65073999999998</v>
      </c>
      <c r="J300" s="61">
        <f t="shared" si="9"/>
        <v>1.2341266216216216</v>
      </c>
      <c r="K300" s="71" t="s">
        <v>971</v>
      </c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  <c r="CW300" s="28"/>
      <c r="CX300" s="28"/>
      <c r="CY300" s="28"/>
      <c r="CZ300" s="28"/>
      <c r="DA300" s="28"/>
      <c r="DB300" s="28"/>
      <c r="DC300" s="28"/>
      <c r="DD300" s="28"/>
      <c r="DE300" s="28"/>
      <c r="DF300" s="28"/>
      <c r="DG300" s="28"/>
      <c r="DH300" s="28"/>
      <c r="DI300" s="28"/>
      <c r="DJ300" s="28"/>
      <c r="DK300" s="28"/>
      <c r="DL300" s="28"/>
      <c r="DM300" s="28"/>
      <c r="DN300" s="28"/>
      <c r="DO300" s="28"/>
      <c r="DP300" s="28"/>
      <c r="DQ300" s="28"/>
      <c r="DR300" s="28"/>
      <c r="DS300" s="28"/>
      <c r="DT300" s="28"/>
      <c r="DU300" s="28"/>
    </row>
    <row r="301" spans="1:125" s="11" customFormat="1" ht="45">
      <c r="A301" s="28"/>
      <c r="B301" s="28"/>
      <c r="C301" s="34" t="s">
        <v>110</v>
      </c>
      <c r="D301" s="18" t="s">
        <v>807</v>
      </c>
      <c r="E301" s="19">
        <v>2018</v>
      </c>
      <c r="F301" s="6">
        <v>10</v>
      </c>
      <c r="G301" s="19">
        <v>1734</v>
      </c>
      <c r="H301" s="77">
        <v>2100</v>
      </c>
      <c r="I301" s="19">
        <v>3632.47519</v>
      </c>
      <c r="J301" s="61">
        <f t="shared" si="9"/>
        <v>2.0948530507497116</v>
      </c>
      <c r="K301" s="71" t="s">
        <v>833</v>
      </c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8"/>
      <c r="CX301" s="28"/>
      <c r="CY301" s="28"/>
      <c r="CZ301" s="28"/>
      <c r="DA301" s="28"/>
      <c r="DB301" s="28"/>
      <c r="DC301" s="28"/>
      <c r="DD301" s="28"/>
      <c r="DE301" s="28"/>
      <c r="DF301" s="28"/>
      <c r="DG301" s="28"/>
      <c r="DH301" s="28"/>
      <c r="DI301" s="28"/>
      <c r="DJ301" s="28"/>
      <c r="DK301" s="28"/>
      <c r="DL301" s="28"/>
      <c r="DM301" s="28"/>
      <c r="DN301" s="28"/>
      <c r="DO301" s="28"/>
      <c r="DP301" s="28"/>
      <c r="DQ301" s="28"/>
      <c r="DR301" s="28"/>
      <c r="DS301" s="28"/>
      <c r="DT301" s="28"/>
      <c r="DU301" s="28"/>
    </row>
    <row r="302" spans="1:125" s="11" customFormat="1" ht="45">
      <c r="A302" s="28"/>
      <c r="B302" s="28"/>
      <c r="C302" s="34" t="s">
        <v>110</v>
      </c>
      <c r="D302" s="18" t="s">
        <v>808</v>
      </c>
      <c r="E302" s="19">
        <v>2018</v>
      </c>
      <c r="F302" s="6">
        <v>10</v>
      </c>
      <c r="G302" s="19">
        <v>370</v>
      </c>
      <c r="H302" s="77">
        <v>3507</v>
      </c>
      <c r="I302" s="19">
        <v>1928.63608</v>
      </c>
      <c r="J302" s="61">
        <f t="shared" si="9"/>
        <v>5.2125299459459455</v>
      </c>
      <c r="K302" s="71" t="s">
        <v>834</v>
      </c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</row>
    <row r="303" spans="1:125" s="11" customFormat="1" ht="30">
      <c r="A303" s="28"/>
      <c r="B303" s="28"/>
      <c r="C303" s="34" t="s">
        <v>110</v>
      </c>
      <c r="D303" s="18" t="s">
        <v>809</v>
      </c>
      <c r="E303" s="19">
        <v>2018</v>
      </c>
      <c r="F303" s="6">
        <v>10</v>
      </c>
      <c r="G303" s="19">
        <v>356</v>
      </c>
      <c r="H303" s="77">
        <v>2748.6</v>
      </c>
      <c r="I303" s="19">
        <v>308.96475</v>
      </c>
      <c r="J303" s="61">
        <f t="shared" si="9"/>
        <v>0.867878511235955</v>
      </c>
      <c r="K303" s="71" t="s">
        <v>835</v>
      </c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  <c r="DT303" s="28"/>
      <c r="DU303" s="28"/>
    </row>
    <row r="304" spans="1:125" s="11" customFormat="1" ht="30">
      <c r="A304" s="28"/>
      <c r="B304" s="28"/>
      <c r="C304" s="34" t="s">
        <v>110</v>
      </c>
      <c r="D304" s="18" t="s">
        <v>810</v>
      </c>
      <c r="E304" s="19">
        <v>2018</v>
      </c>
      <c r="F304" s="6">
        <v>10</v>
      </c>
      <c r="G304" s="19">
        <v>359</v>
      </c>
      <c r="H304" s="77">
        <v>2745.4</v>
      </c>
      <c r="I304" s="19">
        <v>311.72338</v>
      </c>
      <c r="J304" s="61">
        <f t="shared" si="9"/>
        <v>0.8683102506963789</v>
      </c>
      <c r="K304" s="71" t="s">
        <v>836</v>
      </c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  <c r="DC304" s="28"/>
      <c r="DD304" s="28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8"/>
      <c r="DT304" s="28"/>
      <c r="DU304" s="28"/>
    </row>
    <row r="305" spans="1:125" s="11" customFormat="1" ht="30">
      <c r="A305" s="28"/>
      <c r="B305" s="28"/>
      <c r="C305" s="34" t="s">
        <v>110</v>
      </c>
      <c r="D305" s="18" t="s">
        <v>811</v>
      </c>
      <c r="E305" s="19">
        <v>2018</v>
      </c>
      <c r="F305" s="6">
        <v>10</v>
      </c>
      <c r="G305" s="19">
        <v>232</v>
      </c>
      <c r="H305" s="77">
        <v>2195.3</v>
      </c>
      <c r="I305" s="19">
        <v>201.37881</v>
      </c>
      <c r="J305" s="61">
        <f t="shared" si="9"/>
        <v>0.8680121120689654</v>
      </c>
      <c r="K305" s="71" t="s">
        <v>837</v>
      </c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  <c r="DB305" s="28"/>
      <c r="DC305" s="28"/>
      <c r="DD305" s="28"/>
      <c r="DE305" s="28"/>
      <c r="DF305" s="28"/>
      <c r="DG305" s="28"/>
      <c r="DH305" s="28"/>
      <c r="DI305" s="28"/>
      <c r="DJ305" s="28"/>
      <c r="DK305" s="28"/>
      <c r="DL305" s="28"/>
      <c r="DM305" s="28"/>
      <c r="DN305" s="28"/>
      <c r="DO305" s="28"/>
      <c r="DP305" s="28"/>
      <c r="DQ305" s="28"/>
      <c r="DR305" s="28"/>
      <c r="DS305" s="28"/>
      <c r="DT305" s="28"/>
      <c r="DU305" s="28"/>
    </row>
    <row r="306" spans="1:125" s="11" customFormat="1" ht="30">
      <c r="A306" s="28"/>
      <c r="B306" s="28"/>
      <c r="C306" s="34" t="s">
        <v>110</v>
      </c>
      <c r="D306" s="18" t="s">
        <v>812</v>
      </c>
      <c r="E306" s="19">
        <v>2018</v>
      </c>
      <c r="F306" s="6">
        <v>10</v>
      </c>
      <c r="G306" s="19">
        <v>248</v>
      </c>
      <c r="H306" s="77">
        <v>2193.7</v>
      </c>
      <c r="I306" s="19">
        <v>215.17189000000002</v>
      </c>
      <c r="J306" s="61">
        <f t="shared" si="9"/>
        <v>0.8676285887096775</v>
      </c>
      <c r="K306" s="71" t="s">
        <v>838</v>
      </c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  <c r="DT306" s="28"/>
      <c r="DU306" s="28"/>
    </row>
    <row r="307" spans="1:125" s="11" customFormat="1" ht="30">
      <c r="A307" s="28"/>
      <c r="B307" s="28"/>
      <c r="C307" s="34" t="s">
        <v>110</v>
      </c>
      <c r="D307" s="18" t="s">
        <v>813</v>
      </c>
      <c r="E307" s="19">
        <v>2018</v>
      </c>
      <c r="F307" s="6">
        <v>10</v>
      </c>
      <c r="G307" s="19">
        <v>273</v>
      </c>
      <c r="H307" s="77">
        <v>2766.5</v>
      </c>
      <c r="I307" s="19">
        <v>237.24079</v>
      </c>
      <c r="J307" s="61">
        <f t="shared" si="9"/>
        <v>0.8690138827838828</v>
      </c>
      <c r="K307" s="71" t="s">
        <v>839</v>
      </c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  <c r="DT307" s="28"/>
      <c r="DU307" s="28"/>
    </row>
    <row r="308" spans="1:125" s="11" customFormat="1" ht="30">
      <c r="A308" s="28"/>
      <c r="B308" s="28"/>
      <c r="C308" s="34" t="s">
        <v>110</v>
      </c>
      <c r="D308" s="18" t="s">
        <v>814</v>
      </c>
      <c r="E308" s="19">
        <v>2018</v>
      </c>
      <c r="F308" s="6">
        <v>10</v>
      </c>
      <c r="G308" s="19">
        <v>168</v>
      </c>
      <c r="H308" s="77">
        <v>2689.2</v>
      </c>
      <c r="I308" s="19">
        <v>137.93071</v>
      </c>
      <c r="J308" s="61">
        <f>IF(AND(I308&lt;&gt;0,G308&lt;&gt;0),I308/G308,0)</f>
        <v>0.821016130952381</v>
      </c>
      <c r="K308" s="71" t="s">
        <v>972</v>
      </c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  <c r="DT308" s="28"/>
      <c r="DU308" s="28"/>
    </row>
    <row r="309" spans="1:125" s="4" customFormat="1" ht="15">
      <c r="A309" s="28"/>
      <c r="B309" s="28"/>
      <c r="C309" s="53"/>
      <c r="D309" s="14" t="s">
        <v>109</v>
      </c>
      <c r="E309" s="53"/>
      <c r="F309" s="53"/>
      <c r="G309" s="53"/>
      <c r="H309" s="53"/>
      <c r="I309" s="53"/>
      <c r="J309" s="15"/>
      <c r="K309" s="6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  <c r="DI309" s="28"/>
      <c r="DJ309" s="28"/>
      <c r="DK309" s="28"/>
      <c r="DL309" s="28"/>
      <c r="DM309" s="28"/>
      <c r="DN309" s="28"/>
      <c r="DO309" s="28"/>
      <c r="DP309" s="28"/>
      <c r="DQ309" s="28"/>
      <c r="DR309" s="28"/>
      <c r="DS309" s="28"/>
      <c r="DT309" s="28"/>
      <c r="DU309" s="28"/>
    </row>
    <row r="310" spans="1:125" s="11" customFormat="1" ht="15" hidden="1">
      <c r="A310" s="28"/>
      <c r="B310" s="28"/>
      <c r="C310" s="34"/>
      <c r="D310" s="18"/>
      <c r="E310" s="19"/>
      <c r="F310" s="6">
        <v>10</v>
      </c>
      <c r="G310" s="19"/>
      <c r="H310" s="77"/>
      <c r="I310" s="19"/>
      <c r="J310" s="61">
        <f>IF(AND(I310&lt;&gt;0,G310&lt;&gt;0),I310/G310,0)</f>
        <v>0</v>
      </c>
      <c r="K310" s="71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  <c r="CW310" s="28"/>
      <c r="CX310" s="28"/>
      <c r="CY310" s="28"/>
      <c r="CZ310" s="28"/>
      <c r="DA310" s="28"/>
      <c r="DB310" s="28"/>
      <c r="DC310" s="28"/>
      <c r="DD310" s="28"/>
      <c r="DE310" s="28"/>
      <c r="DF310" s="28"/>
      <c r="DG310" s="28"/>
      <c r="DH310" s="28"/>
      <c r="DI310" s="28"/>
      <c r="DJ310" s="28"/>
      <c r="DK310" s="28"/>
      <c r="DL310" s="28"/>
      <c r="DM310" s="28"/>
      <c r="DN310" s="28"/>
      <c r="DO310" s="28"/>
      <c r="DP310" s="28"/>
      <c r="DQ310" s="28"/>
      <c r="DR310" s="28"/>
      <c r="DS310" s="28"/>
      <c r="DT310" s="28"/>
      <c r="DU310" s="28"/>
    </row>
    <row r="311" spans="1:125" s="4" customFormat="1" ht="30">
      <c r="A311" s="28"/>
      <c r="B311" s="28"/>
      <c r="C311" s="6" t="s">
        <v>76</v>
      </c>
      <c r="D311" s="7" t="s">
        <v>70</v>
      </c>
      <c r="E311" s="12"/>
      <c r="F311" s="6">
        <v>10</v>
      </c>
      <c r="G311" s="9">
        <f>SUM(G312:G325)</f>
        <v>7463</v>
      </c>
      <c r="H311" s="34"/>
      <c r="I311" s="9">
        <f>SUM(I312:I325)</f>
        <v>15628.211969999998</v>
      </c>
      <c r="J311" s="61">
        <f>IF(AND(I311&lt;&gt;0,G311&lt;&gt;0),I311/G311,0)</f>
        <v>2.0940924520970117</v>
      </c>
      <c r="K311" s="66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  <c r="CW311" s="28"/>
      <c r="CX311" s="28"/>
      <c r="CY311" s="28"/>
      <c r="CZ311" s="28"/>
      <c r="DA311" s="28"/>
      <c r="DB311" s="28"/>
      <c r="DC311" s="28"/>
      <c r="DD311" s="28"/>
      <c r="DE311" s="28"/>
      <c r="DF311" s="28"/>
      <c r="DG311" s="28"/>
      <c r="DH311" s="28"/>
      <c r="DI311" s="28"/>
      <c r="DJ311" s="28"/>
      <c r="DK311" s="28"/>
      <c r="DL311" s="28"/>
      <c r="DM311" s="28"/>
      <c r="DN311" s="28"/>
      <c r="DO311" s="28"/>
      <c r="DP311" s="28"/>
      <c r="DQ311" s="28"/>
      <c r="DR311" s="28"/>
      <c r="DS311" s="28"/>
      <c r="DT311" s="28"/>
      <c r="DU311" s="28"/>
    </row>
    <row r="312" spans="1:125" s="4" customFormat="1" ht="15">
      <c r="A312" s="28"/>
      <c r="B312" s="28"/>
      <c r="C312" s="34"/>
      <c r="D312" s="10"/>
      <c r="E312" s="34"/>
      <c r="F312" s="34"/>
      <c r="G312" s="34"/>
      <c r="H312" s="34"/>
      <c r="I312" s="34"/>
      <c r="J312" s="34"/>
      <c r="K312" s="66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  <c r="CW312" s="28"/>
      <c r="CX312" s="28"/>
      <c r="CY312" s="28"/>
      <c r="CZ312" s="28"/>
      <c r="DA312" s="28"/>
      <c r="DB312" s="28"/>
      <c r="DC312" s="28"/>
      <c r="DD312" s="28"/>
      <c r="DE312" s="28"/>
      <c r="DF312" s="28"/>
      <c r="DG312" s="28"/>
      <c r="DH312" s="28"/>
      <c r="DI312" s="28"/>
      <c r="DJ312" s="28"/>
      <c r="DK312" s="28"/>
      <c r="DL312" s="28"/>
      <c r="DM312" s="28"/>
      <c r="DN312" s="28"/>
      <c r="DO312" s="28"/>
      <c r="DP312" s="28"/>
      <c r="DQ312" s="28"/>
      <c r="DR312" s="28"/>
      <c r="DS312" s="28"/>
      <c r="DT312" s="28"/>
      <c r="DU312" s="28"/>
    </row>
    <row r="313" spans="1:125" s="4" customFormat="1" ht="45">
      <c r="A313" s="28"/>
      <c r="B313" s="28"/>
      <c r="C313" s="34" t="s">
        <v>110</v>
      </c>
      <c r="D313" s="18" t="s">
        <v>840</v>
      </c>
      <c r="E313" s="19">
        <v>2016</v>
      </c>
      <c r="F313" s="34">
        <v>10</v>
      </c>
      <c r="G313" s="19">
        <v>545</v>
      </c>
      <c r="H313" s="77">
        <v>6998.72</v>
      </c>
      <c r="I313" s="19">
        <v>632.22375</v>
      </c>
      <c r="J313" s="61">
        <f aca="true" t="shared" si="10" ref="J313:J324">IF(AND(I313&lt;&gt;0,G313&lt;&gt;0),I313/G313,0)</f>
        <v>1.1600435779816514</v>
      </c>
      <c r="K313" s="71" t="s">
        <v>852</v>
      </c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  <c r="CW313" s="28"/>
      <c r="CX313" s="28"/>
      <c r="CY313" s="28"/>
      <c r="CZ313" s="28"/>
      <c r="DA313" s="28"/>
      <c r="DB313" s="28"/>
      <c r="DC313" s="28"/>
      <c r="DD313" s="28"/>
      <c r="DE313" s="28"/>
      <c r="DF313" s="28"/>
      <c r="DG313" s="28"/>
      <c r="DH313" s="28"/>
      <c r="DI313" s="28"/>
      <c r="DJ313" s="28"/>
      <c r="DK313" s="28"/>
      <c r="DL313" s="28"/>
      <c r="DM313" s="28"/>
      <c r="DN313" s="28"/>
      <c r="DO313" s="28"/>
      <c r="DP313" s="28"/>
      <c r="DQ313" s="28"/>
      <c r="DR313" s="28"/>
      <c r="DS313" s="28"/>
      <c r="DT313" s="28"/>
      <c r="DU313" s="28"/>
    </row>
    <row r="314" spans="1:125" s="4" customFormat="1" ht="45">
      <c r="A314" s="28"/>
      <c r="B314" s="28"/>
      <c r="C314" s="34" t="s">
        <v>110</v>
      </c>
      <c r="D314" s="18" t="s">
        <v>841</v>
      </c>
      <c r="E314" s="19">
        <v>2016</v>
      </c>
      <c r="F314" s="34">
        <v>10</v>
      </c>
      <c r="G314" s="19">
        <v>545</v>
      </c>
      <c r="H314" s="77">
        <v>6998.72</v>
      </c>
      <c r="I314" s="19">
        <v>632.22375</v>
      </c>
      <c r="J314" s="61">
        <f t="shared" si="10"/>
        <v>1.1600435779816514</v>
      </c>
      <c r="K314" s="71" t="s">
        <v>853</v>
      </c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  <c r="CS314" s="28"/>
      <c r="CT314" s="28"/>
      <c r="CU314" s="28"/>
      <c r="CV314" s="28"/>
      <c r="CW314" s="28"/>
      <c r="CX314" s="28"/>
      <c r="CY314" s="28"/>
      <c r="CZ314" s="28"/>
      <c r="DA314" s="28"/>
      <c r="DB314" s="28"/>
      <c r="DC314" s="28"/>
      <c r="DD314" s="28"/>
      <c r="DE314" s="28"/>
      <c r="DF314" s="28"/>
      <c r="DG314" s="28"/>
      <c r="DH314" s="28"/>
      <c r="DI314" s="28"/>
      <c r="DJ314" s="28"/>
      <c r="DK314" s="28"/>
      <c r="DL314" s="28"/>
      <c r="DM314" s="28"/>
      <c r="DN314" s="28"/>
      <c r="DO314" s="28"/>
      <c r="DP314" s="28"/>
      <c r="DQ314" s="28"/>
      <c r="DR314" s="28"/>
      <c r="DS314" s="28"/>
      <c r="DT314" s="28"/>
      <c r="DU314" s="28"/>
    </row>
    <row r="315" spans="1:125" s="4" customFormat="1" ht="45">
      <c r="A315" s="28"/>
      <c r="B315" s="28"/>
      <c r="C315" s="34" t="s">
        <v>110</v>
      </c>
      <c r="D315" s="18" t="s">
        <v>842</v>
      </c>
      <c r="E315" s="19">
        <v>2016</v>
      </c>
      <c r="F315" s="6">
        <v>10</v>
      </c>
      <c r="G315" s="19">
        <v>390</v>
      </c>
      <c r="H315" s="77">
        <v>6998.72</v>
      </c>
      <c r="I315" s="19">
        <v>942.11868</v>
      </c>
      <c r="J315" s="61">
        <f t="shared" si="10"/>
        <v>2.415688923076923</v>
      </c>
      <c r="K315" s="71" t="s">
        <v>854</v>
      </c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  <c r="CW315" s="28"/>
      <c r="CX315" s="28"/>
      <c r="CY315" s="28"/>
      <c r="CZ315" s="28"/>
      <c r="DA315" s="28"/>
      <c r="DB315" s="28"/>
      <c r="DC315" s="28"/>
      <c r="DD315" s="28"/>
      <c r="DE315" s="28"/>
      <c r="DF315" s="28"/>
      <c r="DG315" s="28"/>
      <c r="DH315" s="28"/>
      <c r="DI315" s="28"/>
      <c r="DJ315" s="28"/>
      <c r="DK315" s="28"/>
      <c r="DL315" s="28"/>
      <c r="DM315" s="28"/>
      <c r="DN315" s="28"/>
      <c r="DO315" s="28"/>
      <c r="DP315" s="28"/>
      <c r="DQ315" s="28"/>
      <c r="DR315" s="28"/>
      <c r="DS315" s="28"/>
      <c r="DT315" s="28"/>
      <c r="DU315" s="28"/>
    </row>
    <row r="316" spans="1:125" s="4" customFormat="1" ht="45">
      <c r="A316" s="28"/>
      <c r="B316" s="28"/>
      <c r="C316" s="34" t="s">
        <v>110</v>
      </c>
      <c r="D316" s="18" t="s">
        <v>843</v>
      </c>
      <c r="E316" s="19">
        <v>2016</v>
      </c>
      <c r="F316" s="6">
        <v>10</v>
      </c>
      <c r="G316" s="19">
        <v>180</v>
      </c>
      <c r="H316" s="77">
        <v>6998.72</v>
      </c>
      <c r="I316" s="19">
        <v>721.38601</v>
      </c>
      <c r="J316" s="61">
        <f t="shared" si="10"/>
        <v>4.0077000555555555</v>
      </c>
      <c r="K316" s="71" t="s">
        <v>855</v>
      </c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  <c r="CW316" s="28"/>
      <c r="CX316" s="28"/>
      <c r="CY316" s="28"/>
      <c r="CZ316" s="28"/>
      <c r="DA316" s="28"/>
      <c r="DB316" s="28"/>
      <c r="DC316" s="28"/>
      <c r="DD316" s="28"/>
      <c r="DE316" s="28"/>
      <c r="DF316" s="28"/>
      <c r="DG316" s="28"/>
      <c r="DH316" s="28"/>
      <c r="DI316" s="28"/>
      <c r="DJ316" s="28"/>
      <c r="DK316" s="28"/>
      <c r="DL316" s="28"/>
      <c r="DM316" s="28"/>
      <c r="DN316" s="28"/>
      <c r="DO316" s="28"/>
      <c r="DP316" s="28"/>
      <c r="DQ316" s="28"/>
      <c r="DR316" s="28"/>
      <c r="DS316" s="28"/>
      <c r="DT316" s="28"/>
      <c r="DU316" s="28"/>
    </row>
    <row r="317" spans="1:125" s="4" customFormat="1" ht="45">
      <c r="A317" s="28"/>
      <c r="B317" s="28"/>
      <c r="C317" s="34" t="s">
        <v>110</v>
      </c>
      <c r="D317" s="18" t="s">
        <v>844</v>
      </c>
      <c r="E317" s="19">
        <v>2016</v>
      </c>
      <c r="F317" s="6">
        <v>10</v>
      </c>
      <c r="G317" s="19">
        <v>340</v>
      </c>
      <c r="H317" s="77">
        <v>6998.72</v>
      </c>
      <c r="I317" s="19">
        <v>894.5596999999999</v>
      </c>
      <c r="J317" s="61">
        <f t="shared" si="10"/>
        <v>2.6310579411764703</v>
      </c>
      <c r="K317" s="71" t="s">
        <v>856</v>
      </c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  <c r="CW317" s="28"/>
      <c r="CX317" s="28"/>
      <c r="CY317" s="28"/>
      <c r="CZ317" s="28"/>
      <c r="DA317" s="28"/>
      <c r="DB317" s="28"/>
      <c r="DC317" s="28"/>
      <c r="DD317" s="28"/>
      <c r="DE317" s="28"/>
      <c r="DF317" s="28"/>
      <c r="DG317" s="28"/>
      <c r="DH317" s="28"/>
      <c r="DI317" s="28"/>
      <c r="DJ317" s="28"/>
      <c r="DK317" s="28"/>
      <c r="DL317" s="28"/>
      <c r="DM317" s="28"/>
      <c r="DN317" s="28"/>
      <c r="DO317" s="28"/>
      <c r="DP317" s="28"/>
      <c r="DQ317" s="28"/>
      <c r="DR317" s="28"/>
      <c r="DS317" s="28"/>
      <c r="DT317" s="28"/>
      <c r="DU317" s="28"/>
    </row>
    <row r="318" spans="1:125" s="4" customFormat="1" ht="30">
      <c r="A318" s="28"/>
      <c r="B318" s="28"/>
      <c r="C318" s="34" t="s">
        <v>110</v>
      </c>
      <c r="D318" s="18" t="s">
        <v>846</v>
      </c>
      <c r="E318" s="19">
        <v>2016</v>
      </c>
      <c r="F318" s="6">
        <v>10</v>
      </c>
      <c r="G318" s="19">
        <v>448</v>
      </c>
      <c r="H318" s="77">
        <v>6998.72</v>
      </c>
      <c r="I318" s="19">
        <v>739.16486</v>
      </c>
      <c r="J318" s="61">
        <f t="shared" si="10"/>
        <v>1.6499215624999999</v>
      </c>
      <c r="K318" s="71" t="s">
        <v>857</v>
      </c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  <c r="CW318" s="28"/>
      <c r="CX318" s="28"/>
      <c r="CY318" s="28"/>
      <c r="CZ318" s="28"/>
      <c r="DA318" s="28"/>
      <c r="DB318" s="28"/>
      <c r="DC318" s="28"/>
      <c r="DD318" s="28"/>
      <c r="DE318" s="28"/>
      <c r="DF318" s="28"/>
      <c r="DG318" s="28"/>
      <c r="DH318" s="28"/>
      <c r="DI318" s="28"/>
      <c r="DJ318" s="28"/>
      <c r="DK318" s="28"/>
      <c r="DL318" s="28"/>
      <c r="DM318" s="28"/>
      <c r="DN318" s="28"/>
      <c r="DO318" s="28"/>
      <c r="DP318" s="28"/>
      <c r="DQ318" s="28"/>
      <c r="DR318" s="28"/>
      <c r="DS318" s="28"/>
      <c r="DT318" s="28"/>
      <c r="DU318" s="28"/>
    </row>
    <row r="319" spans="1:125" s="4" customFormat="1" ht="30">
      <c r="A319" s="28"/>
      <c r="B319" s="28"/>
      <c r="C319" s="34" t="s">
        <v>110</v>
      </c>
      <c r="D319" s="18" t="s">
        <v>847</v>
      </c>
      <c r="E319" s="19">
        <v>2016</v>
      </c>
      <c r="F319" s="6">
        <v>10</v>
      </c>
      <c r="G319" s="19">
        <v>448</v>
      </c>
      <c r="H319" s="77">
        <v>6998.72</v>
      </c>
      <c r="I319" s="19">
        <v>739.1648299999999</v>
      </c>
      <c r="J319" s="61">
        <f t="shared" si="10"/>
        <v>1.6499214955357142</v>
      </c>
      <c r="K319" s="71" t="s">
        <v>858</v>
      </c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  <c r="CW319" s="28"/>
      <c r="CX319" s="28"/>
      <c r="CY319" s="28"/>
      <c r="CZ319" s="28"/>
      <c r="DA319" s="28"/>
      <c r="DB319" s="28"/>
      <c r="DC319" s="28"/>
      <c r="DD319" s="28"/>
      <c r="DE319" s="28"/>
      <c r="DF319" s="28"/>
      <c r="DG319" s="28"/>
      <c r="DH319" s="28"/>
      <c r="DI319" s="28"/>
      <c r="DJ319" s="28"/>
      <c r="DK319" s="28"/>
      <c r="DL319" s="28"/>
      <c r="DM319" s="28"/>
      <c r="DN319" s="28"/>
      <c r="DO319" s="28"/>
      <c r="DP319" s="28"/>
      <c r="DQ319" s="28"/>
      <c r="DR319" s="28"/>
      <c r="DS319" s="28"/>
      <c r="DT319" s="28"/>
      <c r="DU319" s="28"/>
    </row>
    <row r="320" spans="1:125" s="4" customFormat="1" ht="30">
      <c r="A320" s="28"/>
      <c r="B320" s="28"/>
      <c r="C320" s="34" t="s">
        <v>110</v>
      </c>
      <c r="D320" s="18" t="s">
        <v>848</v>
      </c>
      <c r="E320" s="19">
        <v>2017</v>
      </c>
      <c r="F320" s="6">
        <v>10</v>
      </c>
      <c r="G320" s="19">
        <v>73</v>
      </c>
      <c r="H320" s="77">
        <v>6653.65</v>
      </c>
      <c r="I320" s="19">
        <v>87.22308</v>
      </c>
      <c r="J320" s="61">
        <f t="shared" si="10"/>
        <v>1.194836712328767</v>
      </c>
      <c r="K320" s="71" t="s">
        <v>859</v>
      </c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  <c r="CW320" s="28"/>
      <c r="CX320" s="28"/>
      <c r="CY320" s="28"/>
      <c r="CZ320" s="28"/>
      <c r="DA320" s="28"/>
      <c r="DB320" s="28"/>
      <c r="DC320" s="28"/>
      <c r="DD320" s="28"/>
      <c r="DE320" s="28"/>
      <c r="DF320" s="28"/>
      <c r="DG320" s="28"/>
      <c r="DH320" s="28"/>
      <c r="DI320" s="28"/>
      <c r="DJ320" s="28"/>
      <c r="DK320" s="28"/>
      <c r="DL320" s="28"/>
      <c r="DM320" s="28"/>
      <c r="DN320" s="28"/>
      <c r="DO320" s="28"/>
      <c r="DP320" s="28"/>
      <c r="DQ320" s="28"/>
      <c r="DR320" s="28"/>
      <c r="DS320" s="28"/>
      <c r="DT320" s="28"/>
      <c r="DU320" s="28"/>
    </row>
    <row r="321" spans="1:125" s="4" customFormat="1" ht="30">
      <c r="A321" s="28"/>
      <c r="B321" s="28"/>
      <c r="C321" s="34" t="s">
        <v>110</v>
      </c>
      <c r="D321" s="18" t="s">
        <v>849</v>
      </c>
      <c r="E321" s="19">
        <v>2017</v>
      </c>
      <c r="F321" s="6">
        <v>10</v>
      </c>
      <c r="G321" s="19">
        <v>1958</v>
      </c>
      <c r="H321" s="77">
        <v>6653.65</v>
      </c>
      <c r="I321" s="19">
        <v>2102.45721</v>
      </c>
      <c r="J321" s="61">
        <f t="shared" si="10"/>
        <v>1.0737779417773239</v>
      </c>
      <c r="K321" s="71" t="s">
        <v>860</v>
      </c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  <c r="CP321" s="28"/>
      <c r="CQ321" s="28"/>
      <c r="CR321" s="28"/>
      <c r="CS321" s="28"/>
      <c r="CT321" s="28"/>
      <c r="CU321" s="28"/>
      <c r="CV321" s="28"/>
      <c r="CW321" s="28"/>
      <c r="CX321" s="28"/>
      <c r="CY321" s="28"/>
      <c r="CZ321" s="28"/>
      <c r="DA321" s="28"/>
      <c r="DB321" s="28"/>
      <c r="DC321" s="28"/>
      <c r="DD321" s="28"/>
      <c r="DE321" s="28"/>
      <c r="DF321" s="28"/>
      <c r="DG321" s="28"/>
      <c r="DH321" s="28"/>
      <c r="DI321" s="28"/>
      <c r="DJ321" s="28"/>
      <c r="DK321" s="28"/>
      <c r="DL321" s="28"/>
      <c r="DM321" s="28"/>
      <c r="DN321" s="28"/>
      <c r="DO321" s="28"/>
      <c r="DP321" s="28"/>
      <c r="DQ321" s="28"/>
      <c r="DR321" s="28"/>
      <c r="DS321" s="28"/>
      <c r="DT321" s="28"/>
      <c r="DU321" s="28"/>
    </row>
    <row r="322" spans="1:125" s="4" customFormat="1" ht="45">
      <c r="A322" s="28"/>
      <c r="B322" s="28"/>
      <c r="C322" s="34" t="s">
        <v>110</v>
      </c>
      <c r="D322" s="18" t="s">
        <v>850</v>
      </c>
      <c r="E322" s="19">
        <v>2017</v>
      </c>
      <c r="F322" s="6">
        <v>10</v>
      </c>
      <c r="G322" s="19">
        <v>1268</v>
      </c>
      <c r="H322" s="77">
        <v>5470</v>
      </c>
      <c r="I322" s="19">
        <v>4068.84505</v>
      </c>
      <c r="J322" s="61">
        <f t="shared" si="10"/>
        <v>3.208868335962145</v>
      </c>
      <c r="K322" s="71" t="s">
        <v>861</v>
      </c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/>
      <c r="CP322" s="28"/>
      <c r="CQ322" s="28"/>
      <c r="CR322" s="28"/>
      <c r="CS322" s="28"/>
      <c r="CT322" s="28"/>
      <c r="CU322" s="28"/>
      <c r="CV322" s="28"/>
      <c r="CW322" s="28"/>
      <c r="CX322" s="28"/>
      <c r="CY322" s="28"/>
      <c r="CZ322" s="28"/>
      <c r="DA322" s="28"/>
      <c r="DB322" s="28"/>
      <c r="DC322" s="28"/>
      <c r="DD322" s="28"/>
      <c r="DE322" s="28"/>
      <c r="DF322" s="28"/>
      <c r="DG322" s="28"/>
      <c r="DH322" s="28"/>
      <c r="DI322" s="28"/>
      <c r="DJ322" s="28"/>
      <c r="DK322" s="28"/>
      <c r="DL322" s="28"/>
      <c r="DM322" s="28"/>
      <c r="DN322" s="28"/>
      <c r="DO322" s="28"/>
      <c r="DP322" s="28"/>
      <c r="DQ322" s="28"/>
      <c r="DR322" s="28"/>
      <c r="DS322" s="28"/>
      <c r="DT322" s="28"/>
      <c r="DU322" s="28"/>
    </row>
    <row r="323" spans="1:125" s="4" customFormat="1" ht="45">
      <c r="A323" s="28"/>
      <c r="B323" s="28"/>
      <c r="C323" s="34" t="s">
        <v>110</v>
      </c>
      <c r="D323" s="18" t="s">
        <v>851</v>
      </c>
      <c r="E323" s="19">
        <v>2017</v>
      </c>
      <c r="F323" s="6">
        <v>10</v>
      </c>
      <c r="G323" s="19">
        <v>1268</v>
      </c>
      <c r="H323" s="77">
        <v>5470</v>
      </c>
      <c r="I323" s="19">
        <v>4068.84505</v>
      </c>
      <c r="J323" s="61">
        <f t="shared" si="10"/>
        <v>3.208868335962145</v>
      </c>
      <c r="K323" s="71" t="s">
        <v>862</v>
      </c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/>
      <c r="CP323" s="28"/>
      <c r="CQ323" s="28"/>
      <c r="CR323" s="28"/>
      <c r="CS323" s="28"/>
      <c r="CT323" s="28"/>
      <c r="CU323" s="28"/>
      <c r="CV323" s="28"/>
      <c r="CW323" s="28"/>
      <c r="CX323" s="28"/>
      <c r="CY323" s="28"/>
      <c r="CZ323" s="28"/>
      <c r="DA323" s="28"/>
      <c r="DB323" s="28"/>
      <c r="DC323" s="28"/>
      <c r="DD323" s="28"/>
      <c r="DE323" s="28"/>
      <c r="DF323" s="28"/>
      <c r="DG323" s="28"/>
      <c r="DH323" s="28"/>
      <c r="DI323" s="28"/>
      <c r="DJ323" s="28"/>
      <c r="DK323" s="28"/>
      <c r="DL323" s="28"/>
      <c r="DM323" s="28"/>
      <c r="DN323" s="28"/>
      <c r="DO323" s="28"/>
      <c r="DP323" s="28"/>
      <c r="DQ323" s="28"/>
      <c r="DR323" s="28"/>
      <c r="DS323" s="28"/>
      <c r="DT323" s="28"/>
      <c r="DU323" s="28"/>
    </row>
    <row r="324" spans="1:125" s="4" customFormat="1" ht="15">
      <c r="A324" s="28"/>
      <c r="B324" s="28"/>
      <c r="C324" s="34" t="s">
        <v>110</v>
      </c>
      <c r="D324" s="18"/>
      <c r="E324" s="19"/>
      <c r="F324" s="6">
        <v>10</v>
      </c>
      <c r="G324" s="19"/>
      <c r="H324" s="77"/>
      <c r="I324" s="19"/>
      <c r="J324" s="61">
        <f t="shared" si="10"/>
        <v>0</v>
      </c>
      <c r="K324" s="71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  <c r="CS324" s="28"/>
      <c r="CT324" s="28"/>
      <c r="CU324" s="28"/>
      <c r="CV324" s="28"/>
      <c r="CW324" s="28"/>
      <c r="CX324" s="28"/>
      <c r="CY324" s="28"/>
      <c r="CZ324" s="28"/>
      <c r="DA324" s="28"/>
      <c r="DB324" s="28"/>
      <c r="DC324" s="28"/>
      <c r="DD324" s="28"/>
      <c r="DE324" s="28"/>
      <c r="DF324" s="28"/>
      <c r="DG324" s="28"/>
      <c r="DH324" s="28"/>
      <c r="DI324" s="28"/>
      <c r="DJ324" s="28"/>
      <c r="DK324" s="28"/>
      <c r="DL324" s="28"/>
      <c r="DM324" s="28"/>
      <c r="DN324" s="28"/>
      <c r="DO324" s="28"/>
      <c r="DP324" s="28"/>
      <c r="DQ324" s="28"/>
      <c r="DR324" s="28"/>
      <c r="DS324" s="28"/>
      <c r="DT324" s="28"/>
      <c r="DU324" s="28"/>
    </row>
    <row r="325" spans="1:125" s="4" customFormat="1" ht="15">
      <c r="A325" s="28"/>
      <c r="B325" s="28"/>
      <c r="C325" s="53"/>
      <c r="D325" s="14" t="s">
        <v>109</v>
      </c>
      <c r="E325" s="53"/>
      <c r="F325" s="53"/>
      <c r="G325" s="53"/>
      <c r="H325" s="53"/>
      <c r="I325" s="53"/>
      <c r="J325" s="15"/>
      <c r="K325" s="6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  <c r="CS325" s="28"/>
      <c r="CT325" s="28"/>
      <c r="CU325" s="28"/>
      <c r="CV325" s="28"/>
      <c r="CW325" s="28"/>
      <c r="CX325" s="28"/>
      <c r="CY325" s="28"/>
      <c r="CZ325" s="28"/>
      <c r="DA325" s="28"/>
      <c r="DB325" s="28"/>
      <c r="DC325" s="28"/>
      <c r="DD325" s="28"/>
      <c r="DE325" s="28"/>
      <c r="DF325" s="28"/>
      <c r="DG325" s="28"/>
      <c r="DH325" s="28"/>
      <c r="DI325" s="28"/>
      <c r="DJ325" s="28"/>
      <c r="DK325" s="28"/>
      <c r="DL325" s="28"/>
      <c r="DM325" s="28"/>
      <c r="DN325" s="28"/>
      <c r="DO325" s="28"/>
      <c r="DP325" s="28"/>
      <c r="DQ325" s="28"/>
      <c r="DR325" s="28"/>
      <c r="DS325" s="28"/>
      <c r="DT325" s="28"/>
      <c r="DU325" s="28"/>
    </row>
    <row r="326" spans="1:125" s="4" customFormat="1" ht="15" hidden="1">
      <c r="A326" s="28"/>
      <c r="B326" s="28"/>
      <c r="C326" s="34"/>
      <c r="D326" s="18"/>
      <c r="E326" s="19"/>
      <c r="F326" s="6">
        <v>10</v>
      </c>
      <c r="G326" s="19"/>
      <c r="H326" s="77"/>
      <c r="I326" s="19"/>
      <c r="J326" s="61">
        <f>IF(AND(I326&lt;&gt;0,G326&lt;&gt;0),I326/G326,0)</f>
        <v>0</v>
      </c>
      <c r="K326" s="71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/>
      <c r="CP326" s="28"/>
      <c r="CQ326" s="28"/>
      <c r="CR326" s="28"/>
      <c r="CS326" s="28"/>
      <c r="CT326" s="28"/>
      <c r="CU326" s="28"/>
      <c r="CV326" s="28"/>
      <c r="CW326" s="28"/>
      <c r="CX326" s="28"/>
      <c r="CY326" s="28"/>
      <c r="CZ326" s="28"/>
      <c r="DA326" s="28"/>
      <c r="DB326" s="28"/>
      <c r="DC326" s="28"/>
      <c r="DD326" s="28"/>
      <c r="DE326" s="28"/>
      <c r="DF326" s="28"/>
      <c r="DG326" s="28"/>
      <c r="DH326" s="28"/>
      <c r="DI326" s="28"/>
      <c r="DJ326" s="28"/>
      <c r="DK326" s="28"/>
      <c r="DL326" s="28"/>
      <c r="DM326" s="28"/>
      <c r="DN326" s="28"/>
      <c r="DO326" s="28"/>
      <c r="DP326" s="28"/>
      <c r="DQ326" s="28"/>
      <c r="DR326" s="28"/>
      <c r="DS326" s="28"/>
      <c r="DT326" s="28"/>
      <c r="DU326" s="28"/>
    </row>
    <row r="327" spans="1:125" s="4" customFormat="1" ht="30">
      <c r="A327" s="28"/>
      <c r="B327" s="28"/>
      <c r="C327" s="6" t="s">
        <v>77</v>
      </c>
      <c r="D327" s="7" t="s">
        <v>74</v>
      </c>
      <c r="E327" s="12"/>
      <c r="F327" s="6">
        <v>10</v>
      </c>
      <c r="G327" s="9">
        <f>SUM(G329:G332)</f>
        <v>244</v>
      </c>
      <c r="H327" s="34"/>
      <c r="I327" s="9">
        <f>SUM(I329:I332)</f>
        <v>375.56641</v>
      </c>
      <c r="J327" s="61">
        <f>IF(AND(I327&lt;&gt;0,G327&lt;&gt;0),I327/G327,0)</f>
        <v>1.5392065983606558</v>
      </c>
      <c r="K327" s="66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  <c r="CW327" s="28"/>
      <c r="CX327" s="28"/>
      <c r="CY327" s="28"/>
      <c r="CZ327" s="28"/>
      <c r="DA327" s="28"/>
      <c r="DB327" s="28"/>
      <c r="DC327" s="28"/>
      <c r="DD327" s="28"/>
      <c r="DE327" s="28"/>
      <c r="DF327" s="28"/>
      <c r="DG327" s="28"/>
      <c r="DH327" s="28"/>
      <c r="DI327" s="28"/>
      <c r="DJ327" s="28"/>
      <c r="DK327" s="28"/>
      <c r="DL327" s="28"/>
      <c r="DM327" s="28"/>
      <c r="DN327" s="28"/>
      <c r="DO327" s="28"/>
      <c r="DP327" s="28"/>
      <c r="DQ327" s="28"/>
      <c r="DR327" s="28"/>
      <c r="DS327" s="28"/>
      <c r="DT327" s="28"/>
      <c r="DU327" s="28"/>
    </row>
    <row r="328" spans="1:125" s="4" customFormat="1" ht="15">
      <c r="A328" s="28"/>
      <c r="B328" s="28"/>
      <c r="C328" s="34"/>
      <c r="D328" s="10"/>
      <c r="E328" s="34"/>
      <c r="F328" s="34"/>
      <c r="G328" s="34"/>
      <c r="H328" s="34"/>
      <c r="I328" s="34"/>
      <c r="J328" s="34"/>
      <c r="K328" s="66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  <c r="CW328" s="28"/>
      <c r="CX328" s="28"/>
      <c r="CY328" s="28"/>
      <c r="CZ328" s="28"/>
      <c r="DA328" s="28"/>
      <c r="DB328" s="28"/>
      <c r="DC328" s="28"/>
      <c r="DD328" s="28"/>
      <c r="DE328" s="28"/>
      <c r="DF328" s="28"/>
      <c r="DG328" s="28"/>
      <c r="DH328" s="28"/>
      <c r="DI328" s="28"/>
      <c r="DJ328" s="28"/>
      <c r="DK328" s="28"/>
      <c r="DL328" s="28"/>
      <c r="DM328" s="28"/>
      <c r="DN328" s="28"/>
      <c r="DO328" s="28"/>
      <c r="DP328" s="28"/>
      <c r="DQ328" s="28"/>
      <c r="DR328" s="28"/>
      <c r="DS328" s="28"/>
      <c r="DT328" s="28"/>
      <c r="DU328" s="28"/>
    </row>
    <row r="329" spans="1:125" s="4" customFormat="1" ht="45">
      <c r="A329" s="28"/>
      <c r="B329" s="28"/>
      <c r="C329" s="34" t="s">
        <v>110</v>
      </c>
      <c r="D329" s="18" t="s">
        <v>863</v>
      </c>
      <c r="E329" s="19">
        <v>2016</v>
      </c>
      <c r="F329" s="34">
        <v>10</v>
      </c>
      <c r="G329" s="19">
        <v>125</v>
      </c>
      <c r="H329" s="77">
        <v>5470.26</v>
      </c>
      <c r="I329" s="19">
        <v>199.51966000000002</v>
      </c>
      <c r="J329" s="61">
        <f>IF(AND(I329&lt;&gt;0,G329&lt;&gt;0),I329/G329,0)</f>
        <v>1.5961572800000001</v>
      </c>
      <c r="K329" s="71" t="s">
        <v>865</v>
      </c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  <c r="CG329" s="28"/>
      <c r="CH329" s="28"/>
      <c r="CI329" s="28"/>
      <c r="CJ329" s="28"/>
      <c r="CK329" s="28"/>
      <c r="CL329" s="28"/>
      <c r="CM329" s="28"/>
      <c r="CN329" s="28"/>
      <c r="CO329" s="28"/>
      <c r="CP329" s="28"/>
      <c r="CQ329" s="28"/>
      <c r="CR329" s="28"/>
      <c r="CS329" s="28"/>
      <c r="CT329" s="28"/>
      <c r="CU329" s="28"/>
      <c r="CV329" s="28"/>
      <c r="CW329" s="28"/>
      <c r="CX329" s="28"/>
      <c r="CY329" s="28"/>
      <c r="CZ329" s="28"/>
      <c r="DA329" s="28"/>
      <c r="DB329" s="28"/>
      <c r="DC329" s="28"/>
      <c r="DD329" s="28"/>
      <c r="DE329" s="28"/>
      <c r="DF329" s="28"/>
      <c r="DG329" s="28"/>
      <c r="DH329" s="28"/>
      <c r="DI329" s="28"/>
      <c r="DJ329" s="28"/>
      <c r="DK329" s="28"/>
      <c r="DL329" s="28"/>
      <c r="DM329" s="28"/>
      <c r="DN329" s="28"/>
      <c r="DO329" s="28"/>
      <c r="DP329" s="28"/>
      <c r="DQ329" s="28"/>
      <c r="DR329" s="28"/>
      <c r="DS329" s="28"/>
      <c r="DT329" s="28"/>
      <c r="DU329" s="28"/>
    </row>
    <row r="330" spans="1:125" s="4" customFormat="1" ht="45">
      <c r="A330" s="28"/>
      <c r="B330" s="28"/>
      <c r="C330" s="34" t="s">
        <v>110</v>
      </c>
      <c r="D330" s="18" t="s">
        <v>864</v>
      </c>
      <c r="E330" s="19">
        <v>2016</v>
      </c>
      <c r="F330" s="34">
        <v>10</v>
      </c>
      <c r="G330" s="19">
        <v>119</v>
      </c>
      <c r="H330" s="77">
        <v>5470.26</v>
      </c>
      <c r="I330" s="19">
        <v>176.04675</v>
      </c>
      <c r="J330" s="61">
        <f>IF(AND(I330&lt;&gt;0,G330&lt;&gt;0),I330/G330,0)</f>
        <v>1.4793844537815126</v>
      </c>
      <c r="K330" s="71" t="s">
        <v>866</v>
      </c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  <c r="CW330" s="28"/>
      <c r="CX330" s="28"/>
      <c r="CY330" s="28"/>
      <c r="CZ330" s="28"/>
      <c r="DA330" s="28"/>
      <c r="DB330" s="28"/>
      <c r="DC330" s="28"/>
      <c r="DD330" s="28"/>
      <c r="DE330" s="28"/>
      <c r="DF330" s="28"/>
      <c r="DG330" s="28"/>
      <c r="DH330" s="28"/>
      <c r="DI330" s="28"/>
      <c r="DJ330" s="28"/>
      <c r="DK330" s="28"/>
      <c r="DL330" s="28"/>
      <c r="DM330" s="28"/>
      <c r="DN330" s="28"/>
      <c r="DO330" s="28"/>
      <c r="DP330" s="28"/>
      <c r="DQ330" s="28"/>
      <c r="DR330" s="28"/>
      <c r="DS330" s="28"/>
      <c r="DT330" s="28"/>
      <c r="DU330" s="28"/>
    </row>
    <row r="331" spans="1:125" s="4" customFormat="1" ht="15">
      <c r="A331" s="28"/>
      <c r="B331" s="28"/>
      <c r="C331" s="53"/>
      <c r="D331" s="14" t="s">
        <v>109</v>
      </c>
      <c r="E331" s="53"/>
      <c r="F331" s="53"/>
      <c r="G331" s="53"/>
      <c r="H331" s="53"/>
      <c r="I331" s="53"/>
      <c r="J331" s="15"/>
      <c r="K331" s="6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  <c r="CP331" s="28"/>
      <c r="CQ331" s="28"/>
      <c r="CR331" s="28"/>
      <c r="CS331" s="28"/>
      <c r="CT331" s="28"/>
      <c r="CU331" s="28"/>
      <c r="CV331" s="28"/>
      <c r="CW331" s="28"/>
      <c r="CX331" s="28"/>
      <c r="CY331" s="28"/>
      <c r="CZ331" s="28"/>
      <c r="DA331" s="28"/>
      <c r="DB331" s="28"/>
      <c r="DC331" s="28"/>
      <c r="DD331" s="28"/>
      <c r="DE331" s="28"/>
      <c r="DF331" s="28"/>
      <c r="DG331" s="28"/>
      <c r="DH331" s="28"/>
      <c r="DI331" s="28"/>
      <c r="DJ331" s="28"/>
      <c r="DK331" s="28"/>
      <c r="DL331" s="28"/>
      <c r="DM331" s="28"/>
      <c r="DN331" s="28"/>
      <c r="DO331" s="28"/>
      <c r="DP331" s="28"/>
      <c r="DQ331" s="28"/>
      <c r="DR331" s="28"/>
      <c r="DS331" s="28"/>
      <c r="DT331" s="28"/>
      <c r="DU331" s="28"/>
    </row>
    <row r="332" spans="1:125" s="4" customFormat="1" ht="15" hidden="1">
      <c r="A332" s="28"/>
      <c r="B332" s="28"/>
      <c r="C332" s="34"/>
      <c r="D332" s="18"/>
      <c r="E332" s="19"/>
      <c r="F332" s="6">
        <v>10</v>
      </c>
      <c r="G332" s="19"/>
      <c r="H332" s="77"/>
      <c r="I332" s="19"/>
      <c r="J332" s="61">
        <f>IF(AND(I332&lt;&gt;0,G332&lt;&gt;0),I332/G332,0)</f>
        <v>0</v>
      </c>
      <c r="K332" s="71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  <c r="CW332" s="28"/>
      <c r="CX332" s="28"/>
      <c r="CY332" s="28"/>
      <c r="CZ332" s="28"/>
      <c r="DA332" s="28"/>
      <c r="DB332" s="28"/>
      <c r="DC332" s="28"/>
      <c r="DD332" s="28"/>
      <c r="DE332" s="28"/>
      <c r="DF332" s="28"/>
      <c r="DG332" s="28"/>
      <c r="DH332" s="28"/>
      <c r="DI332" s="28"/>
      <c r="DJ332" s="28"/>
      <c r="DK332" s="28"/>
      <c r="DL332" s="28"/>
      <c r="DM332" s="28"/>
      <c r="DN332" s="28"/>
      <c r="DO332" s="28"/>
      <c r="DP332" s="28"/>
      <c r="DQ332" s="28"/>
      <c r="DR332" s="28"/>
      <c r="DS332" s="28"/>
      <c r="DT332" s="28"/>
      <c r="DU332" s="28"/>
    </row>
    <row r="333" spans="1:125" s="4" customFormat="1" ht="30">
      <c r="A333" s="28"/>
      <c r="B333" s="28"/>
      <c r="C333" s="6" t="s">
        <v>78</v>
      </c>
      <c r="D333" s="7" t="s">
        <v>71</v>
      </c>
      <c r="E333" s="12"/>
      <c r="F333" s="6">
        <v>10</v>
      </c>
      <c r="G333" s="9">
        <f>SUM(G335:G338)</f>
        <v>400</v>
      </c>
      <c r="H333" s="34"/>
      <c r="I333" s="9">
        <f>SUM(I335:I338)</f>
        <v>2425.06421</v>
      </c>
      <c r="J333" s="61">
        <f>IF(AND(I333&lt;&gt;0,G333&lt;&gt;0),I333/G333,0)</f>
        <v>6.062660525</v>
      </c>
      <c r="K333" s="66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  <c r="CS333" s="28"/>
      <c r="CT333" s="28"/>
      <c r="CU333" s="28"/>
      <c r="CV333" s="28"/>
      <c r="CW333" s="28"/>
      <c r="CX333" s="28"/>
      <c r="CY333" s="28"/>
      <c r="CZ333" s="28"/>
      <c r="DA333" s="28"/>
      <c r="DB333" s="28"/>
      <c r="DC333" s="28"/>
      <c r="DD333" s="28"/>
      <c r="DE333" s="28"/>
      <c r="DF333" s="28"/>
      <c r="DG333" s="28"/>
      <c r="DH333" s="28"/>
      <c r="DI333" s="28"/>
      <c r="DJ333" s="28"/>
      <c r="DK333" s="28"/>
      <c r="DL333" s="28"/>
      <c r="DM333" s="28"/>
      <c r="DN333" s="28"/>
      <c r="DO333" s="28"/>
      <c r="DP333" s="28"/>
      <c r="DQ333" s="28"/>
      <c r="DR333" s="28"/>
      <c r="DS333" s="28"/>
      <c r="DT333" s="28"/>
      <c r="DU333" s="28"/>
    </row>
    <row r="334" spans="1:125" s="11" customFormat="1" ht="15">
      <c r="A334" s="28"/>
      <c r="B334" s="28"/>
      <c r="C334" s="34"/>
      <c r="D334" s="10"/>
      <c r="E334" s="34"/>
      <c r="F334" s="34"/>
      <c r="G334" s="34"/>
      <c r="H334" s="34"/>
      <c r="I334" s="34"/>
      <c r="J334" s="34"/>
      <c r="K334" s="66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  <c r="CW334" s="28"/>
      <c r="CX334" s="28"/>
      <c r="CY334" s="28"/>
      <c r="CZ334" s="28"/>
      <c r="DA334" s="28"/>
      <c r="DB334" s="28"/>
      <c r="DC334" s="28"/>
      <c r="DD334" s="28"/>
      <c r="DE334" s="28"/>
      <c r="DF334" s="28"/>
      <c r="DG334" s="28"/>
      <c r="DH334" s="28"/>
      <c r="DI334" s="28"/>
      <c r="DJ334" s="28"/>
      <c r="DK334" s="28"/>
      <c r="DL334" s="28"/>
      <c r="DM334" s="28"/>
      <c r="DN334" s="28"/>
      <c r="DO334" s="28"/>
      <c r="DP334" s="28"/>
      <c r="DQ334" s="28"/>
      <c r="DR334" s="28"/>
      <c r="DS334" s="28"/>
      <c r="DT334" s="28"/>
      <c r="DU334" s="28"/>
    </row>
    <row r="335" spans="1:125" s="4" customFormat="1" ht="30">
      <c r="A335" s="28"/>
      <c r="B335" s="28"/>
      <c r="C335" s="34" t="s">
        <v>110</v>
      </c>
      <c r="D335" s="18" t="s">
        <v>978</v>
      </c>
      <c r="E335" s="19">
        <v>2016</v>
      </c>
      <c r="F335" s="34">
        <v>10</v>
      </c>
      <c r="G335" s="19">
        <v>400</v>
      </c>
      <c r="H335" s="77">
        <v>6998.72</v>
      </c>
      <c r="I335" s="19">
        <v>2425.06421</v>
      </c>
      <c r="J335" s="61">
        <f>IF(AND(I335&lt;&gt;0,G335&lt;&gt;0),I335/G335,0)</f>
        <v>6.062660525</v>
      </c>
      <c r="K335" s="71" t="s">
        <v>867</v>
      </c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  <c r="CW335" s="28"/>
      <c r="CX335" s="28"/>
      <c r="CY335" s="28"/>
      <c r="CZ335" s="28"/>
      <c r="DA335" s="28"/>
      <c r="DB335" s="28"/>
      <c r="DC335" s="28"/>
      <c r="DD335" s="28"/>
      <c r="DE335" s="28"/>
      <c r="DF335" s="28"/>
      <c r="DG335" s="28"/>
      <c r="DH335" s="28"/>
      <c r="DI335" s="28"/>
      <c r="DJ335" s="28"/>
      <c r="DK335" s="28"/>
      <c r="DL335" s="28"/>
      <c r="DM335" s="28"/>
      <c r="DN335" s="28"/>
      <c r="DO335" s="28"/>
      <c r="DP335" s="28"/>
      <c r="DQ335" s="28"/>
      <c r="DR335" s="28"/>
      <c r="DS335" s="28"/>
      <c r="DT335" s="28"/>
      <c r="DU335" s="28"/>
    </row>
    <row r="336" spans="1:125" s="4" customFormat="1" ht="15">
      <c r="A336" s="28"/>
      <c r="B336" s="28"/>
      <c r="C336" s="34" t="s">
        <v>110</v>
      </c>
      <c r="D336" s="18"/>
      <c r="E336" s="19"/>
      <c r="F336" s="34">
        <v>10</v>
      </c>
      <c r="G336" s="19"/>
      <c r="H336" s="77"/>
      <c r="I336" s="19"/>
      <c r="J336" s="61">
        <f>IF(AND(I336&lt;&gt;0,G336&lt;&gt;0),I336/G336,0)</f>
        <v>0</v>
      </c>
      <c r="K336" s="71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  <c r="CS336" s="28"/>
      <c r="CT336" s="28"/>
      <c r="CU336" s="28"/>
      <c r="CV336" s="28"/>
      <c r="CW336" s="28"/>
      <c r="CX336" s="28"/>
      <c r="CY336" s="28"/>
      <c r="CZ336" s="28"/>
      <c r="DA336" s="28"/>
      <c r="DB336" s="28"/>
      <c r="DC336" s="28"/>
      <c r="DD336" s="28"/>
      <c r="DE336" s="28"/>
      <c r="DF336" s="28"/>
      <c r="DG336" s="28"/>
      <c r="DH336" s="28"/>
      <c r="DI336" s="28"/>
      <c r="DJ336" s="28"/>
      <c r="DK336" s="28"/>
      <c r="DL336" s="28"/>
      <c r="DM336" s="28"/>
      <c r="DN336" s="28"/>
      <c r="DO336" s="28"/>
      <c r="DP336" s="28"/>
      <c r="DQ336" s="28"/>
      <c r="DR336" s="28"/>
      <c r="DS336" s="28"/>
      <c r="DT336" s="28"/>
      <c r="DU336" s="28"/>
    </row>
    <row r="337" spans="1:125" s="4" customFormat="1" ht="15">
      <c r="A337" s="28"/>
      <c r="B337" s="28"/>
      <c r="C337" s="53"/>
      <c r="D337" s="14" t="s">
        <v>109</v>
      </c>
      <c r="E337" s="53"/>
      <c r="F337" s="53"/>
      <c r="G337" s="53"/>
      <c r="H337" s="53"/>
      <c r="I337" s="53"/>
      <c r="J337" s="15"/>
      <c r="K337" s="6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  <c r="CS337" s="28"/>
      <c r="CT337" s="28"/>
      <c r="CU337" s="28"/>
      <c r="CV337" s="28"/>
      <c r="CW337" s="28"/>
      <c r="CX337" s="28"/>
      <c r="CY337" s="28"/>
      <c r="CZ337" s="28"/>
      <c r="DA337" s="28"/>
      <c r="DB337" s="28"/>
      <c r="DC337" s="28"/>
      <c r="DD337" s="28"/>
      <c r="DE337" s="28"/>
      <c r="DF337" s="28"/>
      <c r="DG337" s="28"/>
      <c r="DH337" s="28"/>
      <c r="DI337" s="28"/>
      <c r="DJ337" s="28"/>
      <c r="DK337" s="28"/>
      <c r="DL337" s="28"/>
      <c r="DM337" s="28"/>
      <c r="DN337" s="28"/>
      <c r="DO337" s="28"/>
      <c r="DP337" s="28"/>
      <c r="DQ337" s="28"/>
      <c r="DR337" s="28"/>
      <c r="DS337" s="28"/>
      <c r="DT337" s="28"/>
      <c r="DU337" s="28"/>
    </row>
    <row r="338" spans="1:125" s="4" customFormat="1" ht="15" hidden="1">
      <c r="A338" s="28"/>
      <c r="B338" s="28"/>
      <c r="C338" s="34"/>
      <c r="D338" s="18"/>
      <c r="E338" s="19"/>
      <c r="F338" s="6">
        <v>10</v>
      </c>
      <c r="G338" s="19"/>
      <c r="H338" s="77"/>
      <c r="I338" s="19"/>
      <c r="J338" s="61">
        <f>IF(AND(I338&lt;&gt;0,G338&lt;&gt;0),I338/G338,0)</f>
        <v>0</v>
      </c>
      <c r="K338" s="71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  <c r="CW338" s="28"/>
      <c r="CX338" s="28"/>
      <c r="CY338" s="28"/>
      <c r="CZ338" s="28"/>
      <c r="DA338" s="28"/>
      <c r="DB338" s="28"/>
      <c r="DC338" s="28"/>
      <c r="DD338" s="28"/>
      <c r="DE338" s="28"/>
      <c r="DF338" s="28"/>
      <c r="DG338" s="28"/>
      <c r="DH338" s="28"/>
      <c r="DI338" s="28"/>
      <c r="DJ338" s="28"/>
      <c r="DK338" s="28"/>
      <c r="DL338" s="28"/>
      <c r="DM338" s="28"/>
      <c r="DN338" s="28"/>
      <c r="DO338" s="28"/>
      <c r="DP338" s="28"/>
      <c r="DQ338" s="28"/>
      <c r="DR338" s="28"/>
      <c r="DS338" s="28"/>
      <c r="DT338" s="28"/>
      <c r="DU338" s="28"/>
    </row>
    <row r="339" spans="1:125" s="4" customFormat="1" ht="15">
      <c r="A339" s="28"/>
      <c r="B339" s="28"/>
      <c r="C339" s="2" t="s">
        <v>135</v>
      </c>
      <c r="D339" s="44" t="s">
        <v>134</v>
      </c>
      <c r="E339" s="34"/>
      <c r="F339" s="6">
        <v>35</v>
      </c>
      <c r="G339" s="9">
        <f>SUM(G341:G344)</f>
        <v>0</v>
      </c>
      <c r="H339" s="34"/>
      <c r="I339" s="9">
        <f>SUM(I341:I344)</f>
        <v>0</v>
      </c>
      <c r="J339" s="61">
        <f>IF(AND(I339&lt;&gt;0,G339&lt;&gt;0),I339/G339,0)</f>
        <v>0</v>
      </c>
      <c r="K339" s="66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  <c r="CW339" s="28"/>
      <c r="CX339" s="28"/>
      <c r="CY339" s="28"/>
      <c r="CZ339" s="28"/>
      <c r="DA339" s="28"/>
      <c r="DB339" s="28"/>
      <c r="DC339" s="28"/>
      <c r="DD339" s="28"/>
      <c r="DE339" s="28"/>
      <c r="DF339" s="28"/>
      <c r="DG339" s="28"/>
      <c r="DH339" s="28"/>
      <c r="DI339" s="28"/>
      <c r="DJ339" s="28"/>
      <c r="DK339" s="28"/>
      <c r="DL339" s="28"/>
      <c r="DM339" s="28"/>
      <c r="DN339" s="28"/>
      <c r="DO339" s="28"/>
      <c r="DP339" s="28"/>
      <c r="DQ339" s="28"/>
      <c r="DR339" s="28"/>
      <c r="DS339" s="28"/>
      <c r="DT339" s="28"/>
      <c r="DU339" s="28"/>
    </row>
    <row r="340" spans="1:125" s="4" customFormat="1" ht="15">
      <c r="A340" s="28"/>
      <c r="B340" s="28"/>
      <c r="C340" s="34"/>
      <c r="D340" s="10"/>
      <c r="E340" s="34"/>
      <c r="F340" s="34"/>
      <c r="G340" s="34"/>
      <c r="H340" s="34"/>
      <c r="I340" s="34"/>
      <c r="J340" s="34"/>
      <c r="K340" s="66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  <c r="CW340" s="28"/>
      <c r="CX340" s="28"/>
      <c r="CY340" s="28"/>
      <c r="CZ340" s="28"/>
      <c r="DA340" s="28"/>
      <c r="DB340" s="28"/>
      <c r="DC340" s="28"/>
      <c r="DD340" s="28"/>
      <c r="DE340" s="28"/>
      <c r="DF340" s="28"/>
      <c r="DG340" s="28"/>
      <c r="DH340" s="28"/>
      <c r="DI340" s="28"/>
      <c r="DJ340" s="28"/>
      <c r="DK340" s="28"/>
      <c r="DL340" s="28"/>
      <c r="DM340" s="28"/>
      <c r="DN340" s="28"/>
      <c r="DO340" s="28"/>
      <c r="DP340" s="28"/>
      <c r="DQ340" s="28"/>
      <c r="DR340" s="28"/>
      <c r="DS340" s="28"/>
      <c r="DT340" s="28"/>
      <c r="DU340" s="28"/>
    </row>
    <row r="341" spans="1:125" s="11" customFormat="1" ht="15">
      <c r="A341" s="28"/>
      <c r="B341" s="28"/>
      <c r="C341" s="34" t="s">
        <v>110</v>
      </c>
      <c r="D341" s="18" t="s">
        <v>107</v>
      </c>
      <c r="E341" s="19"/>
      <c r="F341" s="6">
        <v>35</v>
      </c>
      <c r="G341" s="19"/>
      <c r="H341" s="77"/>
      <c r="I341" s="19"/>
      <c r="J341" s="61">
        <f>IF(AND(I341&lt;&gt;0,G341&lt;&gt;0),I341/G341,0)</f>
        <v>0</v>
      </c>
      <c r="K341" s="71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  <c r="CS341" s="28"/>
      <c r="CT341" s="28"/>
      <c r="CU341" s="28"/>
      <c r="CV341" s="28"/>
      <c r="CW341" s="28"/>
      <c r="CX341" s="28"/>
      <c r="CY341" s="28"/>
      <c r="CZ341" s="28"/>
      <c r="DA341" s="28"/>
      <c r="DB341" s="28"/>
      <c r="DC341" s="28"/>
      <c r="DD341" s="28"/>
      <c r="DE341" s="28"/>
      <c r="DF341" s="28"/>
      <c r="DG341" s="28"/>
      <c r="DH341" s="28"/>
      <c r="DI341" s="28"/>
      <c r="DJ341" s="28"/>
      <c r="DK341" s="28"/>
      <c r="DL341" s="28"/>
      <c r="DM341" s="28"/>
      <c r="DN341" s="28"/>
      <c r="DO341" s="28"/>
      <c r="DP341" s="28"/>
      <c r="DQ341" s="28"/>
      <c r="DR341" s="28"/>
      <c r="DS341" s="28"/>
      <c r="DT341" s="28"/>
      <c r="DU341" s="28"/>
    </row>
    <row r="342" spans="1:125" s="11" customFormat="1" ht="15">
      <c r="A342" s="28"/>
      <c r="B342" s="28"/>
      <c r="C342" s="34" t="s">
        <v>110</v>
      </c>
      <c r="D342" s="18" t="s">
        <v>108</v>
      </c>
      <c r="E342" s="19"/>
      <c r="F342" s="6">
        <v>35</v>
      </c>
      <c r="G342" s="19"/>
      <c r="H342" s="77"/>
      <c r="I342" s="19"/>
      <c r="J342" s="61">
        <f>IF(AND(I342&lt;&gt;0,G342&lt;&gt;0),I342/G342,0)</f>
        <v>0</v>
      </c>
      <c r="K342" s="71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  <c r="CH342" s="28"/>
      <c r="CI342" s="28"/>
      <c r="CJ342" s="28"/>
      <c r="CK342" s="28"/>
      <c r="CL342" s="28"/>
      <c r="CM342" s="28"/>
      <c r="CN342" s="28"/>
      <c r="CO342" s="28"/>
      <c r="CP342" s="28"/>
      <c r="CQ342" s="28"/>
      <c r="CR342" s="28"/>
      <c r="CS342" s="28"/>
      <c r="CT342" s="28"/>
      <c r="CU342" s="28"/>
      <c r="CV342" s="28"/>
      <c r="CW342" s="28"/>
      <c r="CX342" s="28"/>
      <c r="CY342" s="28"/>
      <c r="CZ342" s="28"/>
      <c r="DA342" s="28"/>
      <c r="DB342" s="28"/>
      <c r="DC342" s="28"/>
      <c r="DD342" s="28"/>
      <c r="DE342" s="28"/>
      <c r="DF342" s="28"/>
      <c r="DG342" s="28"/>
      <c r="DH342" s="28"/>
      <c r="DI342" s="28"/>
      <c r="DJ342" s="28"/>
      <c r="DK342" s="28"/>
      <c r="DL342" s="28"/>
      <c r="DM342" s="28"/>
      <c r="DN342" s="28"/>
      <c r="DO342" s="28"/>
      <c r="DP342" s="28"/>
      <c r="DQ342" s="28"/>
      <c r="DR342" s="28"/>
      <c r="DS342" s="28"/>
      <c r="DT342" s="28"/>
      <c r="DU342" s="28"/>
    </row>
    <row r="343" spans="1:125" s="4" customFormat="1" ht="15">
      <c r="A343" s="28"/>
      <c r="B343" s="28"/>
      <c r="C343" s="53"/>
      <c r="D343" s="14" t="s">
        <v>109</v>
      </c>
      <c r="E343" s="53"/>
      <c r="F343" s="53"/>
      <c r="G343" s="53"/>
      <c r="H343" s="53"/>
      <c r="I343" s="53"/>
      <c r="J343" s="15"/>
      <c r="K343" s="6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  <c r="CS343" s="28"/>
      <c r="CT343" s="28"/>
      <c r="CU343" s="28"/>
      <c r="CV343" s="28"/>
      <c r="CW343" s="28"/>
      <c r="CX343" s="28"/>
      <c r="CY343" s="28"/>
      <c r="CZ343" s="28"/>
      <c r="DA343" s="28"/>
      <c r="DB343" s="28"/>
      <c r="DC343" s="28"/>
      <c r="DD343" s="28"/>
      <c r="DE343" s="28"/>
      <c r="DF343" s="28"/>
      <c r="DG343" s="28"/>
      <c r="DH343" s="28"/>
      <c r="DI343" s="28"/>
      <c r="DJ343" s="28"/>
      <c r="DK343" s="28"/>
      <c r="DL343" s="28"/>
      <c r="DM343" s="28"/>
      <c r="DN343" s="28"/>
      <c r="DO343" s="28"/>
      <c r="DP343" s="28"/>
      <c r="DQ343" s="28"/>
      <c r="DR343" s="28"/>
      <c r="DS343" s="28"/>
      <c r="DT343" s="28"/>
      <c r="DU343" s="28"/>
    </row>
    <row r="344" spans="1:125" s="4" customFormat="1" ht="15" hidden="1">
      <c r="A344" s="28"/>
      <c r="B344" s="28"/>
      <c r="C344" s="34"/>
      <c r="D344" s="18"/>
      <c r="E344" s="19"/>
      <c r="F344" s="6">
        <v>35</v>
      </c>
      <c r="G344" s="19"/>
      <c r="H344" s="77"/>
      <c r="I344" s="19"/>
      <c r="J344" s="61">
        <f>IF(AND(I344&lt;&gt;0,G344&lt;&gt;0),I344/G344,0)</f>
        <v>0</v>
      </c>
      <c r="K344" s="71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  <c r="CS344" s="28"/>
      <c r="CT344" s="28"/>
      <c r="CU344" s="28"/>
      <c r="CV344" s="28"/>
      <c r="CW344" s="28"/>
      <c r="CX344" s="28"/>
      <c r="CY344" s="28"/>
      <c r="CZ344" s="28"/>
      <c r="DA344" s="28"/>
      <c r="DB344" s="28"/>
      <c r="DC344" s="28"/>
      <c r="DD344" s="28"/>
      <c r="DE344" s="28"/>
      <c r="DF344" s="28"/>
      <c r="DG344" s="28"/>
      <c r="DH344" s="28"/>
      <c r="DI344" s="28"/>
      <c r="DJ344" s="28"/>
      <c r="DK344" s="28"/>
      <c r="DL344" s="28"/>
      <c r="DM344" s="28"/>
      <c r="DN344" s="28"/>
      <c r="DO344" s="28"/>
      <c r="DP344" s="28"/>
      <c r="DQ344" s="28"/>
      <c r="DR344" s="28"/>
      <c r="DS344" s="28"/>
      <c r="DT344" s="28"/>
      <c r="DU344" s="28"/>
    </row>
    <row r="345" spans="1:125" s="4" customFormat="1" ht="15">
      <c r="A345" s="28"/>
      <c r="B345" s="28"/>
      <c r="C345" s="2" t="s">
        <v>137</v>
      </c>
      <c r="D345" s="44" t="s">
        <v>136</v>
      </c>
      <c r="E345" s="34"/>
      <c r="F345" s="6">
        <v>110</v>
      </c>
      <c r="G345" s="9">
        <f>SUM(G347:G350)</f>
        <v>0</v>
      </c>
      <c r="H345" s="34"/>
      <c r="I345" s="9">
        <f>SUM(I347:I350)</f>
        <v>0</v>
      </c>
      <c r="J345" s="61">
        <f>IF(AND(I345&lt;&gt;0,G345&lt;&gt;0),I345/G345,0)</f>
        <v>0</v>
      </c>
      <c r="K345" s="66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  <c r="CX345" s="28"/>
      <c r="CY345" s="28"/>
      <c r="CZ345" s="28"/>
      <c r="DA345" s="28"/>
      <c r="DB345" s="28"/>
      <c r="DC345" s="28"/>
      <c r="DD345" s="28"/>
      <c r="DE345" s="28"/>
      <c r="DF345" s="28"/>
      <c r="DG345" s="28"/>
      <c r="DH345" s="28"/>
      <c r="DI345" s="28"/>
      <c r="DJ345" s="28"/>
      <c r="DK345" s="28"/>
      <c r="DL345" s="28"/>
      <c r="DM345" s="28"/>
      <c r="DN345" s="28"/>
      <c r="DO345" s="28"/>
      <c r="DP345" s="28"/>
      <c r="DQ345" s="28"/>
      <c r="DR345" s="28"/>
      <c r="DS345" s="28"/>
      <c r="DT345" s="28"/>
      <c r="DU345" s="28"/>
    </row>
    <row r="346" spans="1:125" s="4" customFormat="1" ht="15">
      <c r="A346" s="28"/>
      <c r="B346" s="28"/>
      <c r="C346" s="34"/>
      <c r="D346" s="10"/>
      <c r="E346" s="34"/>
      <c r="F346" s="34"/>
      <c r="G346" s="34"/>
      <c r="H346" s="34"/>
      <c r="I346" s="34"/>
      <c r="J346" s="34"/>
      <c r="K346" s="66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  <c r="CW346" s="28"/>
      <c r="CX346" s="28"/>
      <c r="CY346" s="28"/>
      <c r="CZ346" s="28"/>
      <c r="DA346" s="28"/>
      <c r="DB346" s="28"/>
      <c r="DC346" s="28"/>
      <c r="DD346" s="28"/>
      <c r="DE346" s="28"/>
      <c r="DF346" s="28"/>
      <c r="DG346" s="28"/>
      <c r="DH346" s="28"/>
      <c r="DI346" s="28"/>
      <c r="DJ346" s="28"/>
      <c r="DK346" s="28"/>
      <c r="DL346" s="28"/>
      <c r="DM346" s="28"/>
      <c r="DN346" s="28"/>
      <c r="DO346" s="28"/>
      <c r="DP346" s="28"/>
      <c r="DQ346" s="28"/>
      <c r="DR346" s="28"/>
      <c r="DS346" s="28"/>
      <c r="DT346" s="28"/>
      <c r="DU346" s="28"/>
    </row>
    <row r="347" spans="1:125" s="4" customFormat="1" ht="15">
      <c r="A347" s="28"/>
      <c r="B347" s="28"/>
      <c r="C347" s="34" t="s">
        <v>110</v>
      </c>
      <c r="D347" s="18" t="s">
        <v>107</v>
      </c>
      <c r="E347" s="19"/>
      <c r="F347" s="6">
        <v>110</v>
      </c>
      <c r="G347" s="19"/>
      <c r="H347" s="77"/>
      <c r="I347" s="19"/>
      <c r="J347" s="61">
        <f>IF(AND(I347&lt;&gt;0,G347&lt;&gt;0),I347/G347,0)</f>
        <v>0</v>
      </c>
      <c r="K347" s="71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  <c r="CW347" s="28"/>
      <c r="CX347" s="28"/>
      <c r="CY347" s="28"/>
      <c r="CZ347" s="28"/>
      <c r="DA347" s="28"/>
      <c r="DB347" s="28"/>
      <c r="DC347" s="28"/>
      <c r="DD347" s="28"/>
      <c r="DE347" s="28"/>
      <c r="DF347" s="28"/>
      <c r="DG347" s="28"/>
      <c r="DH347" s="28"/>
      <c r="DI347" s="28"/>
      <c r="DJ347" s="28"/>
      <c r="DK347" s="28"/>
      <c r="DL347" s="28"/>
      <c r="DM347" s="28"/>
      <c r="DN347" s="28"/>
      <c r="DO347" s="28"/>
      <c r="DP347" s="28"/>
      <c r="DQ347" s="28"/>
      <c r="DR347" s="28"/>
      <c r="DS347" s="28"/>
      <c r="DT347" s="28"/>
      <c r="DU347" s="28"/>
    </row>
    <row r="348" spans="1:125" s="11" customFormat="1" ht="15">
      <c r="A348" s="28"/>
      <c r="B348" s="28"/>
      <c r="C348" s="34" t="s">
        <v>110</v>
      </c>
      <c r="D348" s="18" t="s">
        <v>108</v>
      </c>
      <c r="E348" s="19"/>
      <c r="F348" s="6">
        <v>110</v>
      </c>
      <c r="G348" s="19"/>
      <c r="H348" s="77"/>
      <c r="I348" s="19"/>
      <c r="J348" s="61">
        <f>IF(AND(I348&lt;&gt;0,G348&lt;&gt;0),I348/G348,0)</f>
        <v>0</v>
      </c>
      <c r="K348" s="71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  <c r="CW348" s="28"/>
      <c r="CX348" s="28"/>
      <c r="CY348" s="28"/>
      <c r="CZ348" s="28"/>
      <c r="DA348" s="28"/>
      <c r="DB348" s="28"/>
      <c r="DC348" s="28"/>
      <c r="DD348" s="28"/>
      <c r="DE348" s="28"/>
      <c r="DF348" s="28"/>
      <c r="DG348" s="28"/>
      <c r="DH348" s="28"/>
      <c r="DI348" s="28"/>
      <c r="DJ348" s="28"/>
      <c r="DK348" s="28"/>
      <c r="DL348" s="28"/>
      <c r="DM348" s="28"/>
      <c r="DN348" s="28"/>
      <c r="DO348" s="28"/>
      <c r="DP348" s="28"/>
      <c r="DQ348" s="28"/>
      <c r="DR348" s="28"/>
      <c r="DS348" s="28"/>
      <c r="DT348" s="28"/>
      <c r="DU348" s="28"/>
    </row>
    <row r="349" spans="1:125" s="4" customFormat="1" ht="15">
      <c r="A349" s="28"/>
      <c r="B349" s="28"/>
      <c r="C349" s="53"/>
      <c r="D349" s="14" t="s">
        <v>109</v>
      </c>
      <c r="E349" s="53"/>
      <c r="F349" s="53"/>
      <c r="G349" s="53"/>
      <c r="H349" s="53"/>
      <c r="I349" s="53"/>
      <c r="J349" s="15"/>
      <c r="K349" s="6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  <c r="CW349" s="28"/>
      <c r="CX349" s="28"/>
      <c r="CY349" s="28"/>
      <c r="CZ349" s="28"/>
      <c r="DA349" s="28"/>
      <c r="DB349" s="28"/>
      <c r="DC349" s="28"/>
      <c r="DD349" s="28"/>
      <c r="DE349" s="28"/>
      <c r="DF349" s="28"/>
      <c r="DG349" s="28"/>
      <c r="DH349" s="28"/>
      <c r="DI349" s="28"/>
      <c r="DJ349" s="28"/>
      <c r="DK349" s="28"/>
      <c r="DL349" s="28"/>
      <c r="DM349" s="28"/>
      <c r="DN349" s="28"/>
      <c r="DO349" s="28"/>
      <c r="DP349" s="28"/>
      <c r="DQ349" s="28"/>
      <c r="DR349" s="28"/>
      <c r="DS349" s="28"/>
      <c r="DT349" s="28"/>
      <c r="DU349" s="28"/>
    </row>
    <row r="350" spans="3:11" s="11" customFormat="1" ht="15" hidden="1">
      <c r="C350" s="34"/>
      <c r="D350" s="18"/>
      <c r="E350" s="19"/>
      <c r="F350" s="6">
        <v>110</v>
      </c>
      <c r="G350" s="19"/>
      <c r="H350" s="77"/>
      <c r="I350" s="19"/>
      <c r="J350" s="61">
        <f>IF(AND(I350&lt;&gt;0,G350&lt;&gt;0),I350/G350,0)</f>
        <v>0</v>
      </c>
      <c r="K350" s="71"/>
    </row>
    <row r="351" spans="1:125" s="4" customFormat="1" ht="15.75" thickBot="1">
      <c r="A351" s="28"/>
      <c r="B351" s="28"/>
      <c r="C351" s="54"/>
      <c r="D351" s="55"/>
      <c r="E351" s="56"/>
      <c r="F351" s="54"/>
      <c r="G351" s="56"/>
      <c r="H351" s="56"/>
      <c r="I351" s="56"/>
      <c r="J351" s="57"/>
      <c r="K351" s="74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  <c r="CP351" s="28"/>
      <c r="CQ351" s="28"/>
      <c r="CR351" s="28"/>
      <c r="CS351" s="28"/>
      <c r="CT351" s="28"/>
      <c r="CU351" s="28"/>
      <c r="CV351" s="28"/>
      <c r="CW351" s="28"/>
      <c r="CX351" s="28"/>
      <c r="CY351" s="28"/>
      <c r="CZ351" s="28"/>
      <c r="DA351" s="28"/>
      <c r="DB351" s="28"/>
      <c r="DC351" s="28"/>
      <c r="DD351" s="28"/>
      <c r="DE351" s="28"/>
      <c r="DF351" s="28"/>
      <c r="DG351" s="28"/>
      <c r="DH351" s="28"/>
      <c r="DI351" s="28"/>
      <c r="DJ351" s="28"/>
      <c r="DK351" s="28"/>
      <c r="DL351" s="28"/>
      <c r="DM351" s="28"/>
      <c r="DN351" s="28"/>
      <c r="DO351" s="28"/>
      <c r="DP351" s="28"/>
      <c r="DQ351" s="28"/>
      <c r="DR351" s="28"/>
      <c r="DS351" s="28"/>
      <c r="DT351" s="28"/>
      <c r="DU351" s="28"/>
    </row>
    <row r="352" spans="1:125" s="4" customFormat="1" ht="15">
      <c r="A352" s="28"/>
      <c r="B352" s="28"/>
      <c r="C352" s="58" t="s">
        <v>8</v>
      </c>
      <c r="D352" s="102" t="s">
        <v>9</v>
      </c>
      <c r="E352" s="103"/>
      <c r="F352" s="103"/>
      <c r="G352" s="103"/>
      <c r="H352" s="103"/>
      <c r="I352" s="103"/>
      <c r="J352" s="103"/>
      <c r="K352" s="104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  <c r="CG352" s="28"/>
      <c r="CH352" s="28"/>
      <c r="CI352" s="28"/>
      <c r="CJ352" s="28"/>
      <c r="CK352" s="28"/>
      <c r="CL352" s="28"/>
      <c r="CM352" s="28"/>
      <c r="CN352" s="28"/>
      <c r="CO352" s="28"/>
      <c r="CP352" s="28"/>
      <c r="CQ352" s="28"/>
      <c r="CR352" s="28"/>
      <c r="CS352" s="28"/>
      <c r="CT352" s="28"/>
      <c r="CU352" s="28"/>
      <c r="CV352" s="28"/>
      <c r="CW352" s="28"/>
      <c r="CX352" s="28"/>
      <c r="CY352" s="28"/>
      <c r="CZ352" s="28"/>
      <c r="DA352" s="28"/>
      <c r="DB352" s="28"/>
      <c r="DC352" s="28"/>
      <c r="DD352" s="28"/>
      <c r="DE352" s="28"/>
      <c r="DF352" s="28"/>
      <c r="DG352" s="28"/>
      <c r="DH352" s="28"/>
      <c r="DI352" s="28"/>
      <c r="DJ352" s="28"/>
      <c r="DK352" s="28"/>
      <c r="DL352" s="28"/>
      <c r="DM352" s="28"/>
      <c r="DN352" s="28"/>
      <c r="DO352" s="28"/>
      <c r="DP352" s="28"/>
      <c r="DQ352" s="28"/>
      <c r="DR352" s="28"/>
      <c r="DS352" s="28"/>
      <c r="DT352" s="28"/>
      <c r="DU352" s="28"/>
    </row>
    <row r="353" spans="1:125" s="4" customFormat="1" ht="15">
      <c r="A353" s="28"/>
      <c r="B353" s="28"/>
      <c r="C353" s="6" t="s">
        <v>80</v>
      </c>
      <c r="D353" s="44" t="s">
        <v>130</v>
      </c>
      <c r="E353" s="6"/>
      <c r="F353" s="6">
        <v>0.4</v>
      </c>
      <c r="G353" s="9">
        <f>SUM(G354:G358)</f>
        <v>0</v>
      </c>
      <c r="H353" s="9">
        <f>SUM(H354:H358)</f>
        <v>0</v>
      </c>
      <c r="I353" s="9">
        <f>SUM(I354:I358)</f>
        <v>0</v>
      </c>
      <c r="J353" s="34"/>
      <c r="K353" s="66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  <c r="CP353" s="28"/>
      <c r="CQ353" s="28"/>
      <c r="CR353" s="28"/>
      <c r="CS353" s="28"/>
      <c r="CT353" s="28"/>
      <c r="CU353" s="28"/>
      <c r="CV353" s="28"/>
      <c r="CW353" s="28"/>
      <c r="CX353" s="28"/>
      <c r="CY353" s="28"/>
      <c r="CZ353" s="28"/>
      <c r="DA353" s="28"/>
      <c r="DB353" s="28"/>
      <c r="DC353" s="28"/>
      <c r="DD353" s="28"/>
      <c r="DE353" s="28"/>
      <c r="DF353" s="28"/>
      <c r="DG353" s="28"/>
      <c r="DH353" s="28"/>
      <c r="DI353" s="28"/>
      <c r="DJ353" s="28"/>
      <c r="DK353" s="28"/>
      <c r="DL353" s="28"/>
      <c r="DM353" s="28"/>
      <c r="DN353" s="28"/>
      <c r="DO353" s="28"/>
      <c r="DP353" s="28"/>
      <c r="DQ353" s="28"/>
      <c r="DR353" s="28"/>
      <c r="DS353" s="28"/>
      <c r="DT353" s="28"/>
      <c r="DU353" s="28"/>
    </row>
    <row r="354" spans="1:125" s="11" customFormat="1" ht="15">
      <c r="A354" s="28"/>
      <c r="B354" s="28"/>
      <c r="C354" s="34"/>
      <c r="D354" s="10"/>
      <c r="E354" s="34"/>
      <c r="F354" s="34"/>
      <c r="G354" s="34"/>
      <c r="H354" s="34"/>
      <c r="I354" s="34"/>
      <c r="J354" s="34"/>
      <c r="K354" s="66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  <c r="CG354" s="28"/>
      <c r="CH354" s="28"/>
      <c r="CI354" s="28"/>
      <c r="CJ354" s="28"/>
      <c r="CK354" s="28"/>
      <c r="CL354" s="28"/>
      <c r="CM354" s="28"/>
      <c r="CN354" s="28"/>
      <c r="CO354" s="28"/>
      <c r="CP354" s="28"/>
      <c r="CQ354" s="28"/>
      <c r="CR354" s="28"/>
      <c r="CS354" s="28"/>
      <c r="CT354" s="28"/>
      <c r="CU354" s="28"/>
      <c r="CV354" s="28"/>
      <c r="CW354" s="28"/>
      <c r="CX354" s="28"/>
      <c r="CY354" s="28"/>
      <c r="CZ354" s="28"/>
      <c r="DA354" s="28"/>
      <c r="DB354" s="28"/>
      <c r="DC354" s="28"/>
      <c r="DD354" s="28"/>
      <c r="DE354" s="28"/>
      <c r="DF354" s="28"/>
      <c r="DG354" s="28"/>
      <c r="DH354" s="28"/>
      <c r="DI354" s="28"/>
      <c r="DJ354" s="28"/>
      <c r="DK354" s="28"/>
      <c r="DL354" s="28"/>
      <c r="DM354" s="28"/>
      <c r="DN354" s="28"/>
      <c r="DO354" s="28"/>
      <c r="DP354" s="28"/>
      <c r="DQ354" s="28"/>
      <c r="DR354" s="28"/>
      <c r="DS354" s="28"/>
      <c r="DT354" s="28"/>
      <c r="DU354" s="28"/>
    </row>
    <row r="355" spans="1:125" s="4" customFormat="1" ht="15">
      <c r="A355" s="28"/>
      <c r="B355" s="28"/>
      <c r="C355" s="34" t="s">
        <v>110</v>
      </c>
      <c r="D355" s="18" t="s">
        <v>107</v>
      </c>
      <c r="E355" s="19"/>
      <c r="F355" s="34"/>
      <c r="G355" s="19"/>
      <c r="H355" s="19"/>
      <c r="I355" s="19"/>
      <c r="J355" s="16"/>
      <c r="K355" s="71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  <c r="CG355" s="28"/>
      <c r="CH355" s="28"/>
      <c r="CI355" s="28"/>
      <c r="CJ355" s="28"/>
      <c r="CK355" s="28"/>
      <c r="CL355" s="28"/>
      <c r="CM355" s="28"/>
      <c r="CN355" s="28"/>
      <c r="CO355" s="28"/>
      <c r="CP355" s="28"/>
      <c r="CQ355" s="28"/>
      <c r="CR355" s="28"/>
      <c r="CS355" s="28"/>
      <c r="CT355" s="28"/>
      <c r="CU355" s="28"/>
      <c r="CV355" s="28"/>
      <c r="CW355" s="28"/>
      <c r="CX355" s="28"/>
      <c r="CY355" s="28"/>
      <c r="CZ355" s="28"/>
      <c r="DA355" s="28"/>
      <c r="DB355" s="28"/>
      <c r="DC355" s="28"/>
      <c r="DD355" s="28"/>
      <c r="DE355" s="28"/>
      <c r="DF355" s="28"/>
      <c r="DG355" s="28"/>
      <c r="DH355" s="28"/>
      <c r="DI355" s="28"/>
      <c r="DJ355" s="28"/>
      <c r="DK355" s="28"/>
      <c r="DL355" s="28"/>
      <c r="DM355" s="28"/>
      <c r="DN355" s="28"/>
      <c r="DO355" s="28"/>
      <c r="DP355" s="28"/>
      <c r="DQ355" s="28"/>
      <c r="DR355" s="28"/>
      <c r="DS355" s="28"/>
      <c r="DT355" s="28"/>
      <c r="DU355" s="28"/>
    </row>
    <row r="356" spans="1:125" s="4" customFormat="1" ht="15">
      <c r="A356" s="28"/>
      <c r="B356" s="28"/>
      <c r="C356" s="34" t="s">
        <v>110</v>
      </c>
      <c r="D356" s="18" t="s">
        <v>108</v>
      </c>
      <c r="E356" s="19"/>
      <c r="F356" s="34"/>
      <c r="G356" s="19"/>
      <c r="H356" s="19"/>
      <c r="I356" s="19"/>
      <c r="J356" s="16"/>
      <c r="K356" s="71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  <c r="CP356" s="28"/>
      <c r="CQ356" s="28"/>
      <c r="CR356" s="28"/>
      <c r="CS356" s="28"/>
      <c r="CT356" s="28"/>
      <c r="CU356" s="28"/>
      <c r="CV356" s="28"/>
      <c r="CW356" s="28"/>
      <c r="CX356" s="28"/>
      <c r="CY356" s="28"/>
      <c r="CZ356" s="28"/>
      <c r="DA356" s="28"/>
      <c r="DB356" s="28"/>
      <c r="DC356" s="28"/>
      <c r="DD356" s="28"/>
      <c r="DE356" s="28"/>
      <c r="DF356" s="28"/>
      <c r="DG356" s="28"/>
      <c r="DH356" s="28"/>
      <c r="DI356" s="28"/>
      <c r="DJ356" s="28"/>
      <c r="DK356" s="28"/>
      <c r="DL356" s="28"/>
      <c r="DM356" s="28"/>
      <c r="DN356" s="28"/>
      <c r="DO356" s="28"/>
      <c r="DP356" s="28"/>
      <c r="DQ356" s="28"/>
      <c r="DR356" s="28"/>
      <c r="DS356" s="28"/>
      <c r="DT356" s="28"/>
      <c r="DU356" s="28"/>
    </row>
    <row r="357" spans="1:125" s="4" customFormat="1" ht="15">
      <c r="A357" s="28"/>
      <c r="B357" s="28"/>
      <c r="C357" s="73"/>
      <c r="D357" s="14" t="s">
        <v>109</v>
      </c>
      <c r="E357" s="73"/>
      <c r="F357" s="73"/>
      <c r="G357" s="73"/>
      <c r="H357" s="73"/>
      <c r="I357" s="73"/>
      <c r="J357" s="15"/>
      <c r="K357" s="6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  <c r="CS357" s="28"/>
      <c r="CT357" s="28"/>
      <c r="CU357" s="28"/>
      <c r="CV357" s="28"/>
      <c r="CW357" s="28"/>
      <c r="CX357" s="28"/>
      <c r="CY357" s="28"/>
      <c r="CZ357" s="28"/>
      <c r="DA357" s="28"/>
      <c r="DB357" s="28"/>
      <c r="DC357" s="28"/>
      <c r="DD357" s="28"/>
      <c r="DE357" s="28"/>
      <c r="DF357" s="28"/>
      <c r="DG357" s="28"/>
      <c r="DH357" s="28"/>
      <c r="DI357" s="28"/>
      <c r="DJ357" s="28"/>
      <c r="DK357" s="28"/>
      <c r="DL357" s="28"/>
      <c r="DM357" s="28"/>
      <c r="DN357" s="28"/>
      <c r="DO357" s="28"/>
      <c r="DP357" s="28"/>
      <c r="DQ357" s="28"/>
      <c r="DR357" s="28"/>
      <c r="DS357" s="28"/>
      <c r="DT357" s="28"/>
      <c r="DU357" s="28"/>
    </row>
    <row r="358" spans="1:125" s="4" customFormat="1" ht="15">
      <c r="A358" s="28"/>
      <c r="B358" s="28"/>
      <c r="C358" s="34"/>
      <c r="D358" s="18"/>
      <c r="E358" s="19"/>
      <c r="F358" s="6"/>
      <c r="G358" s="19"/>
      <c r="H358" s="19"/>
      <c r="I358" s="19"/>
      <c r="J358" s="34"/>
      <c r="K358" s="71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  <c r="CG358" s="28"/>
      <c r="CH358" s="28"/>
      <c r="CI358" s="28"/>
      <c r="CJ358" s="28"/>
      <c r="CK358" s="28"/>
      <c r="CL358" s="28"/>
      <c r="CM358" s="28"/>
      <c r="CN358" s="28"/>
      <c r="CO358" s="28"/>
      <c r="CP358" s="28"/>
      <c r="CQ358" s="28"/>
      <c r="CR358" s="28"/>
      <c r="CS358" s="28"/>
      <c r="CT358" s="28"/>
      <c r="CU358" s="28"/>
      <c r="CV358" s="28"/>
      <c r="CW358" s="28"/>
      <c r="CX358" s="28"/>
      <c r="CY358" s="28"/>
      <c r="CZ358" s="28"/>
      <c r="DA358" s="28"/>
      <c r="DB358" s="28"/>
      <c r="DC358" s="28"/>
      <c r="DD358" s="28"/>
      <c r="DE358" s="28"/>
      <c r="DF358" s="28"/>
      <c r="DG358" s="28"/>
      <c r="DH358" s="28"/>
      <c r="DI358" s="28"/>
      <c r="DJ358" s="28"/>
      <c r="DK358" s="28"/>
      <c r="DL358" s="28"/>
      <c r="DM358" s="28"/>
      <c r="DN358" s="28"/>
      <c r="DO358" s="28"/>
      <c r="DP358" s="28"/>
      <c r="DQ358" s="28"/>
      <c r="DR358" s="28"/>
      <c r="DS358" s="28"/>
      <c r="DT358" s="28"/>
      <c r="DU358" s="28"/>
    </row>
    <row r="359" spans="1:125" s="4" customFormat="1" ht="15">
      <c r="A359" s="28"/>
      <c r="B359" s="28"/>
      <c r="C359" s="2" t="s">
        <v>141</v>
      </c>
      <c r="D359" s="44" t="s">
        <v>130</v>
      </c>
      <c r="E359" s="6"/>
      <c r="F359" s="6" t="s">
        <v>79</v>
      </c>
      <c r="G359" s="9">
        <f>SUM(G360:G364)</f>
        <v>0</v>
      </c>
      <c r="H359" s="9">
        <f>SUM(H360:H364)</f>
        <v>0</v>
      </c>
      <c r="I359" s="9">
        <f>SUM(I360:I364)</f>
        <v>0</v>
      </c>
      <c r="J359" s="34"/>
      <c r="K359" s="66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  <c r="CW359" s="28"/>
      <c r="CX359" s="28"/>
      <c r="CY359" s="28"/>
      <c r="CZ359" s="28"/>
      <c r="DA359" s="28"/>
      <c r="DB359" s="28"/>
      <c r="DC359" s="28"/>
      <c r="DD359" s="28"/>
      <c r="DE359" s="28"/>
      <c r="DF359" s="28"/>
      <c r="DG359" s="28"/>
      <c r="DH359" s="28"/>
      <c r="DI359" s="28"/>
      <c r="DJ359" s="28"/>
      <c r="DK359" s="28"/>
      <c r="DL359" s="28"/>
      <c r="DM359" s="28"/>
      <c r="DN359" s="28"/>
      <c r="DO359" s="28"/>
      <c r="DP359" s="28"/>
      <c r="DQ359" s="28"/>
      <c r="DR359" s="28"/>
      <c r="DS359" s="28"/>
      <c r="DT359" s="28"/>
      <c r="DU359" s="28"/>
    </row>
    <row r="360" spans="1:125" s="11" customFormat="1" ht="15">
      <c r="A360" s="28"/>
      <c r="B360" s="28"/>
      <c r="C360" s="34"/>
      <c r="D360" s="10"/>
      <c r="E360" s="34"/>
      <c r="F360" s="34"/>
      <c r="G360" s="34"/>
      <c r="H360" s="34"/>
      <c r="I360" s="34"/>
      <c r="J360" s="34"/>
      <c r="K360" s="66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  <c r="CW360" s="28"/>
      <c r="CX360" s="28"/>
      <c r="CY360" s="28"/>
      <c r="CZ360" s="28"/>
      <c r="DA360" s="28"/>
      <c r="DB360" s="28"/>
      <c r="DC360" s="28"/>
      <c r="DD360" s="28"/>
      <c r="DE360" s="28"/>
      <c r="DF360" s="28"/>
      <c r="DG360" s="28"/>
      <c r="DH360" s="28"/>
      <c r="DI360" s="28"/>
      <c r="DJ360" s="28"/>
      <c r="DK360" s="28"/>
      <c r="DL360" s="28"/>
      <c r="DM360" s="28"/>
      <c r="DN360" s="28"/>
      <c r="DO360" s="28"/>
      <c r="DP360" s="28"/>
      <c r="DQ360" s="28"/>
      <c r="DR360" s="28"/>
      <c r="DS360" s="28"/>
      <c r="DT360" s="28"/>
      <c r="DU360" s="28"/>
    </row>
    <row r="361" spans="1:125" s="4" customFormat="1" ht="15">
      <c r="A361" s="28"/>
      <c r="B361" s="28"/>
      <c r="C361" s="34" t="s">
        <v>110</v>
      </c>
      <c r="D361" s="18" t="s">
        <v>107</v>
      </c>
      <c r="E361" s="19"/>
      <c r="F361" s="34"/>
      <c r="G361" s="19"/>
      <c r="H361" s="19"/>
      <c r="I361" s="19"/>
      <c r="J361" s="16"/>
      <c r="K361" s="71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  <c r="CW361" s="28"/>
      <c r="CX361" s="28"/>
      <c r="CY361" s="28"/>
      <c r="CZ361" s="28"/>
      <c r="DA361" s="28"/>
      <c r="DB361" s="28"/>
      <c r="DC361" s="28"/>
      <c r="DD361" s="28"/>
      <c r="DE361" s="28"/>
      <c r="DF361" s="28"/>
      <c r="DG361" s="28"/>
      <c r="DH361" s="28"/>
      <c r="DI361" s="28"/>
      <c r="DJ361" s="28"/>
      <c r="DK361" s="28"/>
      <c r="DL361" s="28"/>
      <c r="DM361" s="28"/>
      <c r="DN361" s="28"/>
      <c r="DO361" s="28"/>
      <c r="DP361" s="28"/>
      <c r="DQ361" s="28"/>
      <c r="DR361" s="28"/>
      <c r="DS361" s="28"/>
      <c r="DT361" s="28"/>
      <c r="DU361" s="28"/>
    </row>
    <row r="362" spans="1:125" s="4" customFormat="1" ht="15">
      <c r="A362" s="28"/>
      <c r="B362" s="28"/>
      <c r="C362" s="34" t="s">
        <v>110</v>
      </c>
      <c r="D362" s="18" t="s">
        <v>108</v>
      </c>
      <c r="E362" s="19"/>
      <c r="F362" s="34"/>
      <c r="G362" s="19"/>
      <c r="H362" s="19"/>
      <c r="I362" s="19"/>
      <c r="J362" s="16"/>
      <c r="K362" s="71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  <c r="CW362" s="28"/>
      <c r="CX362" s="28"/>
      <c r="CY362" s="28"/>
      <c r="CZ362" s="28"/>
      <c r="DA362" s="28"/>
      <c r="DB362" s="28"/>
      <c r="DC362" s="28"/>
      <c r="DD362" s="28"/>
      <c r="DE362" s="28"/>
      <c r="DF362" s="28"/>
      <c r="DG362" s="28"/>
      <c r="DH362" s="28"/>
      <c r="DI362" s="28"/>
      <c r="DJ362" s="28"/>
      <c r="DK362" s="28"/>
      <c r="DL362" s="28"/>
      <c r="DM362" s="28"/>
      <c r="DN362" s="28"/>
      <c r="DO362" s="28"/>
      <c r="DP362" s="28"/>
      <c r="DQ362" s="28"/>
      <c r="DR362" s="28"/>
      <c r="DS362" s="28"/>
      <c r="DT362" s="28"/>
      <c r="DU362" s="28"/>
    </row>
    <row r="363" spans="1:125" s="4" customFormat="1" ht="15">
      <c r="A363" s="28"/>
      <c r="B363" s="28"/>
      <c r="C363" s="53"/>
      <c r="D363" s="14" t="s">
        <v>109</v>
      </c>
      <c r="E363" s="53"/>
      <c r="F363" s="53"/>
      <c r="G363" s="53"/>
      <c r="H363" s="53"/>
      <c r="I363" s="53"/>
      <c r="J363" s="15"/>
      <c r="K363" s="6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  <c r="CW363" s="28"/>
      <c r="CX363" s="28"/>
      <c r="CY363" s="28"/>
      <c r="CZ363" s="28"/>
      <c r="DA363" s="28"/>
      <c r="DB363" s="28"/>
      <c r="DC363" s="28"/>
      <c r="DD363" s="28"/>
      <c r="DE363" s="28"/>
      <c r="DF363" s="28"/>
      <c r="DG363" s="28"/>
      <c r="DH363" s="28"/>
      <c r="DI363" s="28"/>
      <c r="DJ363" s="28"/>
      <c r="DK363" s="28"/>
      <c r="DL363" s="28"/>
      <c r="DM363" s="28"/>
      <c r="DN363" s="28"/>
      <c r="DO363" s="28"/>
      <c r="DP363" s="28"/>
      <c r="DQ363" s="28"/>
      <c r="DR363" s="28"/>
      <c r="DS363" s="28"/>
      <c r="DT363" s="28"/>
      <c r="DU363" s="28"/>
    </row>
    <row r="364" spans="1:125" s="4" customFormat="1" ht="15">
      <c r="A364" s="28"/>
      <c r="B364" s="28"/>
      <c r="C364" s="34"/>
      <c r="D364" s="18"/>
      <c r="E364" s="19"/>
      <c r="F364" s="6"/>
      <c r="G364" s="19"/>
      <c r="H364" s="19"/>
      <c r="I364" s="19"/>
      <c r="J364" s="34"/>
      <c r="K364" s="71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  <c r="CW364" s="28"/>
      <c r="CX364" s="28"/>
      <c r="CY364" s="28"/>
      <c r="CZ364" s="28"/>
      <c r="DA364" s="28"/>
      <c r="DB364" s="28"/>
      <c r="DC364" s="28"/>
      <c r="DD364" s="28"/>
      <c r="DE364" s="28"/>
      <c r="DF364" s="28"/>
      <c r="DG364" s="28"/>
      <c r="DH364" s="28"/>
      <c r="DI364" s="28"/>
      <c r="DJ364" s="28"/>
      <c r="DK364" s="28"/>
      <c r="DL364" s="28"/>
      <c r="DM364" s="28"/>
      <c r="DN364" s="28"/>
      <c r="DO364" s="28"/>
      <c r="DP364" s="28"/>
      <c r="DQ364" s="28"/>
      <c r="DR364" s="28"/>
      <c r="DS364" s="28"/>
      <c r="DT364" s="28"/>
      <c r="DU364" s="28"/>
    </row>
    <row r="365" spans="1:125" s="4" customFormat="1" ht="15" customHeight="1">
      <c r="A365" s="28"/>
      <c r="B365" s="28"/>
      <c r="C365" s="59" t="s">
        <v>10</v>
      </c>
      <c r="D365" s="85" t="s">
        <v>11</v>
      </c>
      <c r="E365" s="86"/>
      <c r="F365" s="86"/>
      <c r="G365" s="86"/>
      <c r="H365" s="86"/>
      <c r="I365" s="86"/>
      <c r="J365" s="86"/>
      <c r="K365" s="87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  <c r="CW365" s="28"/>
      <c r="CX365" s="28"/>
      <c r="CY365" s="28"/>
      <c r="CZ365" s="28"/>
      <c r="DA365" s="28"/>
      <c r="DB365" s="28"/>
      <c r="DC365" s="28"/>
      <c r="DD365" s="28"/>
      <c r="DE365" s="28"/>
      <c r="DF365" s="28"/>
      <c r="DG365" s="28"/>
      <c r="DH365" s="28"/>
      <c r="DI365" s="28"/>
      <c r="DJ365" s="28"/>
      <c r="DK365" s="28"/>
      <c r="DL365" s="28"/>
      <c r="DM365" s="28"/>
      <c r="DN365" s="28"/>
      <c r="DO365" s="28"/>
      <c r="DP365" s="28"/>
      <c r="DQ365" s="28"/>
      <c r="DR365" s="28"/>
      <c r="DS365" s="28"/>
      <c r="DT365" s="28"/>
      <c r="DU365" s="28"/>
    </row>
    <row r="366" spans="1:125" s="11" customFormat="1" ht="15">
      <c r="A366" s="28"/>
      <c r="B366" s="28"/>
      <c r="C366" s="6" t="s">
        <v>81</v>
      </c>
      <c r="D366" s="8" t="s">
        <v>82</v>
      </c>
      <c r="E366" s="6"/>
      <c r="F366" s="6"/>
      <c r="G366" s="34"/>
      <c r="H366" s="9">
        <f>SUM(H367:H372)</f>
        <v>690</v>
      </c>
      <c r="I366" s="9">
        <f>SUM(I367:I372)</f>
        <v>4666.51718</v>
      </c>
      <c r="J366" s="34"/>
      <c r="K366" s="66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  <c r="CW366" s="28"/>
      <c r="CX366" s="28"/>
      <c r="CY366" s="28"/>
      <c r="CZ366" s="28"/>
      <c r="DA366" s="28"/>
      <c r="DB366" s="28"/>
      <c r="DC366" s="28"/>
      <c r="DD366" s="28"/>
      <c r="DE366" s="28"/>
      <c r="DF366" s="28"/>
      <c r="DG366" s="28"/>
      <c r="DH366" s="28"/>
      <c r="DI366" s="28"/>
      <c r="DJ366" s="28"/>
      <c r="DK366" s="28"/>
      <c r="DL366" s="28"/>
      <c r="DM366" s="28"/>
      <c r="DN366" s="28"/>
      <c r="DO366" s="28"/>
      <c r="DP366" s="28"/>
      <c r="DQ366" s="28"/>
      <c r="DR366" s="28"/>
      <c r="DS366" s="28"/>
      <c r="DT366" s="28"/>
      <c r="DU366" s="28"/>
    </row>
    <row r="367" spans="1:125" s="4" customFormat="1" ht="15">
      <c r="A367" s="28"/>
      <c r="B367" s="28"/>
      <c r="C367" s="34"/>
      <c r="D367" s="10"/>
      <c r="E367" s="34"/>
      <c r="F367" s="34"/>
      <c r="G367" s="34"/>
      <c r="H367" s="34"/>
      <c r="I367" s="34"/>
      <c r="J367" s="34"/>
      <c r="K367" s="66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  <c r="CW367" s="28"/>
      <c r="CX367" s="28"/>
      <c r="CY367" s="28"/>
      <c r="CZ367" s="28"/>
      <c r="DA367" s="28"/>
      <c r="DB367" s="28"/>
      <c r="DC367" s="28"/>
      <c r="DD367" s="28"/>
      <c r="DE367" s="28"/>
      <c r="DF367" s="28"/>
      <c r="DG367" s="28"/>
      <c r="DH367" s="28"/>
      <c r="DI367" s="28"/>
      <c r="DJ367" s="28"/>
      <c r="DK367" s="28"/>
      <c r="DL367" s="28"/>
      <c r="DM367" s="28"/>
      <c r="DN367" s="28"/>
      <c r="DO367" s="28"/>
      <c r="DP367" s="28"/>
      <c r="DQ367" s="28"/>
      <c r="DR367" s="28"/>
      <c r="DS367" s="28"/>
      <c r="DT367" s="28"/>
      <c r="DU367" s="28"/>
    </row>
    <row r="368" spans="1:125" s="4" customFormat="1" ht="30">
      <c r="A368" s="28"/>
      <c r="B368" s="28"/>
      <c r="C368" s="34" t="s">
        <v>110</v>
      </c>
      <c r="D368" s="18" t="s">
        <v>868</v>
      </c>
      <c r="E368" s="19">
        <v>2016</v>
      </c>
      <c r="F368" s="34"/>
      <c r="G368" s="34"/>
      <c r="H368" s="19">
        <v>232.5</v>
      </c>
      <c r="I368" s="19">
        <v>2366.96362</v>
      </c>
      <c r="J368" s="34"/>
      <c r="K368" s="71" t="s">
        <v>871</v>
      </c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  <c r="CW368" s="28"/>
      <c r="CX368" s="28"/>
      <c r="CY368" s="28"/>
      <c r="CZ368" s="28"/>
      <c r="DA368" s="28"/>
      <c r="DB368" s="28"/>
      <c r="DC368" s="28"/>
      <c r="DD368" s="28"/>
      <c r="DE368" s="28"/>
      <c r="DF368" s="28"/>
      <c r="DG368" s="28"/>
      <c r="DH368" s="28"/>
      <c r="DI368" s="28"/>
      <c r="DJ368" s="28"/>
      <c r="DK368" s="28"/>
      <c r="DL368" s="28"/>
      <c r="DM368" s="28"/>
      <c r="DN368" s="28"/>
      <c r="DO368" s="28"/>
      <c r="DP368" s="28"/>
      <c r="DQ368" s="28"/>
      <c r="DR368" s="28"/>
      <c r="DS368" s="28"/>
      <c r="DT368" s="28"/>
      <c r="DU368" s="28"/>
    </row>
    <row r="369" spans="1:125" s="4" customFormat="1" ht="15">
      <c r="A369" s="28"/>
      <c r="B369" s="28"/>
      <c r="C369" s="34" t="s">
        <v>110</v>
      </c>
      <c r="D369" s="18" t="s">
        <v>869</v>
      </c>
      <c r="E369" s="19">
        <v>2018</v>
      </c>
      <c r="F369" s="34"/>
      <c r="G369" s="34"/>
      <c r="H369" s="19">
        <v>225</v>
      </c>
      <c r="I369" s="19">
        <v>1120.9427</v>
      </c>
      <c r="J369" s="34"/>
      <c r="K369" s="71" t="s">
        <v>872</v>
      </c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  <c r="CW369" s="28"/>
      <c r="CX369" s="28"/>
      <c r="CY369" s="28"/>
      <c r="CZ369" s="28"/>
      <c r="DA369" s="28"/>
      <c r="DB369" s="28"/>
      <c r="DC369" s="28"/>
      <c r="DD369" s="28"/>
      <c r="DE369" s="28"/>
      <c r="DF369" s="28"/>
      <c r="DG369" s="28"/>
      <c r="DH369" s="28"/>
      <c r="DI369" s="28"/>
      <c r="DJ369" s="28"/>
      <c r="DK369" s="28"/>
      <c r="DL369" s="28"/>
      <c r="DM369" s="28"/>
      <c r="DN369" s="28"/>
      <c r="DO369" s="28"/>
      <c r="DP369" s="28"/>
      <c r="DQ369" s="28"/>
      <c r="DR369" s="28"/>
      <c r="DS369" s="28"/>
      <c r="DT369" s="28"/>
      <c r="DU369" s="28"/>
    </row>
    <row r="370" spans="1:125" s="4" customFormat="1" ht="30">
      <c r="A370" s="28"/>
      <c r="B370" s="28"/>
      <c r="C370" s="34" t="s">
        <v>110</v>
      </c>
      <c r="D370" s="18" t="s">
        <v>870</v>
      </c>
      <c r="E370" s="19">
        <v>2018</v>
      </c>
      <c r="F370" s="6"/>
      <c r="G370" s="34"/>
      <c r="H370" s="19">
        <v>232.5</v>
      </c>
      <c r="I370" s="19">
        <v>1178.61086</v>
      </c>
      <c r="J370" s="34"/>
      <c r="K370" s="71" t="s">
        <v>873</v>
      </c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  <c r="CS370" s="28"/>
      <c r="CT370" s="28"/>
      <c r="CU370" s="28"/>
      <c r="CV370" s="28"/>
      <c r="CW370" s="28"/>
      <c r="CX370" s="28"/>
      <c r="CY370" s="28"/>
      <c r="CZ370" s="28"/>
      <c r="DA370" s="28"/>
      <c r="DB370" s="28"/>
      <c r="DC370" s="28"/>
      <c r="DD370" s="28"/>
      <c r="DE370" s="28"/>
      <c r="DF370" s="28"/>
      <c r="DG370" s="28"/>
      <c r="DH370" s="28"/>
      <c r="DI370" s="28"/>
      <c r="DJ370" s="28"/>
      <c r="DK370" s="28"/>
      <c r="DL370" s="28"/>
      <c r="DM370" s="28"/>
      <c r="DN370" s="28"/>
      <c r="DO370" s="28"/>
      <c r="DP370" s="28"/>
      <c r="DQ370" s="28"/>
      <c r="DR370" s="28"/>
      <c r="DS370" s="28"/>
      <c r="DT370" s="28"/>
      <c r="DU370" s="28"/>
    </row>
    <row r="371" spans="1:125" s="4" customFormat="1" ht="15">
      <c r="A371" s="28"/>
      <c r="B371" s="28"/>
      <c r="C371" s="53"/>
      <c r="D371" s="14" t="s">
        <v>109</v>
      </c>
      <c r="E371" s="53"/>
      <c r="F371" s="53"/>
      <c r="G371" s="53"/>
      <c r="H371" s="53"/>
      <c r="I371" s="53"/>
      <c r="J371" s="15"/>
      <c r="K371" s="6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  <c r="CX371" s="28"/>
      <c r="CY371" s="28"/>
      <c r="CZ371" s="28"/>
      <c r="DA371" s="28"/>
      <c r="DB371" s="28"/>
      <c r="DC371" s="28"/>
      <c r="DD371" s="28"/>
      <c r="DE371" s="28"/>
      <c r="DF371" s="28"/>
      <c r="DG371" s="28"/>
      <c r="DH371" s="28"/>
      <c r="DI371" s="28"/>
      <c r="DJ371" s="28"/>
      <c r="DK371" s="28"/>
      <c r="DL371" s="28"/>
      <c r="DM371" s="28"/>
      <c r="DN371" s="28"/>
      <c r="DO371" s="28"/>
      <c r="DP371" s="28"/>
      <c r="DQ371" s="28"/>
      <c r="DR371" s="28"/>
      <c r="DS371" s="28"/>
      <c r="DT371" s="28"/>
      <c r="DU371" s="28"/>
    </row>
    <row r="372" spans="1:125" s="4" customFormat="1" ht="15">
      <c r="A372" s="28"/>
      <c r="B372" s="28"/>
      <c r="C372" s="34"/>
      <c r="D372" s="18"/>
      <c r="E372" s="19"/>
      <c r="F372" s="6"/>
      <c r="G372" s="34"/>
      <c r="H372" s="19"/>
      <c r="I372" s="19"/>
      <c r="J372" s="34"/>
      <c r="K372" s="71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  <c r="CW372" s="28"/>
      <c r="CX372" s="28"/>
      <c r="CY372" s="28"/>
      <c r="CZ372" s="28"/>
      <c r="DA372" s="28"/>
      <c r="DB372" s="28"/>
      <c r="DC372" s="28"/>
      <c r="DD372" s="28"/>
      <c r="DE372" s="28"/>
      <c r="DF372" s="28"/>
      <c r="DG372" s="28"/>
      <c r="DH372" s="28"/>
      <c r="DI372" s="28"/>
      <c r="DJ372" s="28"/>
      <c r="DK372" s="28"/>
      <c r="DL372" s="28"/>
      <c r="DM372" s="28"/>
      <c r="DN372" s="28"/>
      <c r="DO372" s="28"/>
      <c r="DP372" s="28"/>
      <c r="DQ372" s="28"/>
      <c r="DR372" s="28"/>
      <c r="DS372" s="28"/>
      <c r="DT372" s="28"/>
      <c r="DU372" s="28"/>
    </row>
    <row r="373" spans="1:125" s="11" customFormat="1" ht="15">
      <c r="A373" s="28"/>
      <c r="B373" s="28"/>
      <c r="C373" s="6" t="s">
        <v>96</v>
      </c>
      <c r="D373" s="8" t="s">
        <v>83</v>
      </c>
      <c r="E373" s="6"/>
      <c r="F373" s="6"/>
      <c r="G373" s="34"/>
      <c r="H373" s="9">
        <f>SUM(H374:H378)</f>
        <v>232.5</v>
      </c>
      <c r="I373" s="9">
        <f>SUM(I374:I378)</f>
        <v>3097.97185</v>
      </c>
      <c r="J373" s="34"/>
      <c r="K373" s="66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  <c r="CW373" s="28"/>
      <c r="CX373" s="28"/>
      <c r="CY373" s="28"/>
      <c r="CZ373" s="28"/>
      <c r="DA373" s="28"/>
      <c r="DB373" s="28"/>
      <c r="DC373" s="28"/>
      <c r="DD373" s="28"/>
      <c r="DE373" s="28"/>
      <c r="DF373" s="28"/>
      <c r="DG373" s="28"/>
      <c r="DH373" s="28"/>
      <c r="DI373" s="28"/>
      <c r="DJ373" s="28"/>
      <c r="DK373" s="28"/>
      <c r="DL373" s="28"/>
      <c r="DM373" s="28"/>
      <c r="DN373" s="28"/>
      <c r="DO373" s="28"/>
      <c r="DP373" s="28"/>
      <c r="DQ373" s="28"/>
      <c r="DR373" s="28"/>
      <c r="DS373" s="28"/>
      <c r="DT373" s="28"/>
      <c r="DU373" s="28"/>
    </row>
    <row r="374" spans="1:125" s="4" customFormat="1" ht="15">
      <c r="A374" s="28"/>
      <c r="B374" s="28"/>
      <c r="C374" s="34"/>
      <c r="D374" s="10"/>
      <c r="E374" s="34"/>
      <c r="F374" s="34"/>
      <c r="G374" s="34"/>
      <c r="H374" s="34"/>
      <c r="I374" s="34"/>
      <c r="J374" s="34"/>
      <c r="K374" s="66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  <c r="CP374" s="28"/>
      <c r="CQ374" s="28"/>
      <c r="CR374" s="28"/>
      <c r="CS374" s="28"/>
      <c r="CT374" s="28"/>
      <c r="CU374" s="28"/>
      <c r="CV374" s="28"/>
      <c r="CW374" s="28"/>
      <c r="CX374" s="28"/>
      <c r="CY374" s="28"/>
      <c r="CZ374" s="28"/>
      <c r="DA374" s="28"/>
      <c r="DB374" s="28"/>
      <c r="DC374" s="28"/>
      <c r="DD374" s="28"/>
      <c r="DE374" s="28"/>
      <c r="DF374" s="28"/>
      <c r="DG374" s="28"/>
      <c r="DH374" s="28"/>
      <c r="DI374" s="28"/>
      <c r="DJ374" s="28"/>
      <c r="DK374" s="28"/>
      <c r="DL374" s="28"/>
      <c r="DM374" s="28"/>
      <c r="DN374" s="28"/>
      <c r="DO374" s="28"/>
      <c r="DP374" s="28"/>
      <c r="DQ374" s="28"/>
      <c r="DR374" s="28"/>
      <c r="DS374" s="28"/>
      <c r="DT374" s="28"/>
      <c r="DU374" s="28"/>
    </row>
    <row r="375" spans="1:125" s="4" customFormat="1" ht="30">
      <c r="A375" s="28"/>
      <c r="B375" s="28"/>
      <c r="C375" s="34" t="s">
        <v>110</v>
      </c>
      <c r="D375" s="18" t="s">
        <v>874</v>
      </c>
      <c r="E375" s="19">
        <v>2017</v>
      </c>
      <c r="F375" s="34"/>
      <c r="G375" s="34"/>
      <c r="H375" s="19">
        <v>232.5</v>
      </c>
      <c r="I375" s="19">
        <v>3097.97185</v>
      </c>
      <c r="J375" s="34"/>
      <c r="K375" s="71" t="s">
        <v>875</v>
      </c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  <c r="CX375" s="28"/>
      <c r="CY375" s="28"/>
      <c r="CZ375" s="28"/>
      <c r="DA375" s="28"/>
      <c r="DB375" s="28"/>
      <c r="DC375" s="28"/>
      <c r="DD375" s="28"/>
      <c r="DE375" s="28"/>
      <c r="DF375" s="28"/>
      <c r="DG375" s="28"/>
      <c r="DH375" s="28"/>
      <c r="DI375" s="28"/>
      <c r="DJ375" s="28"/>
      <c r="DK375" s="28"/>
      <c r="DL375" s="28"/>
      <c r="DM375" s="28"/>
      <c r="DN375" s="28"/>
      <c r="DO375" s="28"/>
      <c r="DP375" s="28"/>
      <c r="DQ375" s="28"/>
      <c r="DR375" s="28"/>
      <c r="DS375" s="28"/>
      <c r="DT375" s="28"/>
      <c r="DU375" s="28"/>
    </row>
    <row r="376" spans="1:125" s="4" customFormat="1" ht="15">
      <c r="A376" s="28"/>
      <c r="B376" s="28"/>
      <c r="C376" s="34" t="s">
        <v>110</v>
      </c>
      <c r="D376" s="18"/>
      <c r="E376" s="19"/>
      <c r="F376" s="34"/>
      <c r="G376" s="34"/>
      <c r="H376" s="19"/>
      <c r="I376" s="19"/>
      <c r="J376" s="34"/>
      <c r="K376" s="71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  <c r="CW376" s="28"/>
      <c r="CX376" s="28"/>
      <c r="CY376" s="28"/>
      <c r="CZ376" s="28"/>
      <c r="DA376" s="28"/>
      <c r="DB376" s="28"/>
      <c r="DC376" s="28"/>
      <c r="DD376" s="28"/>
      <c r="DE376" s="28"/>
      <c r="DF376" s="28"/>
      <c r="DG376" s="28"/>
      <c r="DH376" s="28"/>
      <c r="DI376" s="28"/>
      <c r="DJ376" s="28"/>
      <c r="DK376" s="28"/>
      <c r="DL376" s="28"/>
      <c r="DM376" s="28"/>
      <c r="DN376" s="28"/>
      <c r="DO376" s="28"/>
      <c r="DP376" s="28"/>
      <c r="DQ376" s="28"/>
      <c r="DR376" s="28"/>
      <c r="DS376" s="28"/>
      <c r="DT376" s="28"/>
      <c r="DU376" s="28"/>
    </row>
    <row r="377" spans="1:125" s="4" customFormat="1" ht="15">
      <c r="A377" s="28"/>
      <c r="B377" s="28"/>
      <c r="C377" s="53"/>
      <c r="D377" s="14" t="s">
        <v>109</v>
      </c>
      <c r="E377" s="53"/>
      <c r="F377" s="53"/>
      <c r="G377" s="53"/>
      <c r="H377" s="53"/>
      <c r="I377" s="53"/>
      <c r="J377" s="15"/>
      <c r="K377" s="6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  <c r="CX377" s="28"/>
      <c r="CY377" s="28"/>
      <c r="CZ377" s="28"/>
      <c r="DA377" s="28"/>
      <c r="DB377" s="28"/>
      <c r="DC377" s="28"/>
      <c r="DD377" s="28"/>
      <c r="DE377" s="28"/>
      <c r="DF377" s="28"/>
      <c r="DG377" s="28"/>
      <c r="DH377" s="28"/>
      <c r="DI377" s="28"/>
      <c r="DJ377" s="28"/>
      <c r="DK377" s="28"/>
      <c r="DL377" s="28"/>
      <c r="DM377" s="28"/>
      <c r="DN377" s="28"/>
      <c r="DO377" s="28"/>
      <c r="DP377" s="28"/>
      <c r="DQ377" s="28"/>
      <c r="DR377" s="28"/>
      <c r="DS377" s="28"/>
      <c r="DT377" s="28"/>
      <c r="DU377" s="28"/>
    </row>
    <row r="378" spans="1:125" s="4" customFormat="1" ht="15">
      <c r="A378" s="28"/>
      <c r="B378" s="28"/>
      <c r="C378" s="34"/>
      <c r="D378" s="18"/>
      <c r="E378" s="19"/>
      <c r="F378" s="6"/>
      <c r="G378" s="34"/>
      <c r="H378" s="19"/>
      <c r="I378" s="19"/>
      <c r="J378" s="34"/>
      <c r="K378" s="71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  <c r="CW378" s="28"/>
      <c r="CX378" s="28"/>
      <c r="CY378" s="28"/>
      <c r="CZ378" s="28"/>
      <c r="DA378" s="28"/>
      <c r="DB378" s="28"/>
      <c r="DC378" s="28"/>
      <c r="DD378" s="28"/>
      <c r="DE378" s="28"/>
      <c r="DF378" s="28"/>
      <c r="DG378" s="28"/>
      <c r="DH378" s="28"/>
      <c r="DI378" s="28"/>
      <c r="DJ378" s="28"/>
      <c r="DK378" s="28"/>
      <c r="DL378" s="28"/>
      <c r="DM378" s="28"/>
      <c r="DN378" s="28"/>
      <c r="DO378" s="28"/>
      <c r="DP378" s="28"/>
      <c r="DQ378" s="28"/>
      <c r="DR378" s="28"/>
      <c r="DS378" s="28"/>
      <c r="DT378" s="28"/>
      <c r="DU378" s="28"/>
    </row>
    <row r="379" spans="1:125" s="11" customFormat="1" ht="15">
      <c r="A379" s="28"/>
      <c r="B379" s="28"/>
      <c r="C379" s="6" t="s">
        <v>97</v>
      </c>
      <c r="D379" s="8" t="s">
        <v>84</v>
      </c>
      <c r="E379" s="6"/>
      <c r="F379" s="6"/>
      <c r="G379" s="34"/>
      <c r="H379" s="9">
        <f>SUM(H380:H392)</f>
        <v>3720</v>
      </c>
      <c r="I379" s="9">
        <f>SUM(I380:I392)</f>
        <v>32406.61176</v>
      </c>
      <c r="J379" s="34"/>
      <c r="K379" s="66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  <c r="CW379" s="28"/>
      <c r="CX379" s="28"/>
      <c r="CY379" s="28"/>
      <c r="CZ379" s="28"/>
      <c r="DA379" s="28"/>
      <c r="DB379" s="28"/>
      <c r="DC379" s="28"/>
      <c r="DD379" s="28"/>
      <c r="DE379" s="28"/>
      <c r="DF379" s="28"/>
      <c r="DG379" s="28"/>
      <c r="DH379" s="28"/>
      <c r="DI379" s="28"/>
      <c r="DJ379" s="28"/>
      <c r="DK379" s="28"/>
      <c r="DL379" s="28"/>
      <c r="DM379" s="28"/>
      <c r="DN379" s="28"/>
      <c r="DO379" s="28"/>
      <c r="DP379" s="28"/>
      <c r="DQ379" s="28"/>
      <c r="DR379" s="28"/>
      <c r="DS379" s="28"/>
      <c r="DT379" s="28"/>
      <c r="DU379" s="28"/>
    </row>
    <row r="380" spans="1:125" s="4" customFormat="1" ht="15">
      <c r="A380" s="28"/>
      <c r="B380" s="28"/>
      <c r="C380" s="34"/>
      <c r="D380" s="10"/>
      <c r="E380" s="34"/>
      <c r="F380" s="34"/>
      <c r="G380" s="34"/>
      <c r="H380" s="34"/>
      <c r="I380" s="34"/>
      <c r="J380" s="34"/>
      <c r="K380" s="66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  <c r="CW380" s="28"/>
      <c r="CX380" s="28"/>
      <c r="CY380" s="28"/>
      <c r="CZ380" s="28"/>
      <c r="DA380" s="28"/>
      <c r="DB380" s="28"/>
      <c r="DC380" s="28"/>
      <c r="DD380" s="28"/>
      <c r="DE380" s="28"/>
      <c r="DF380" s="28"/>
      <c r="DG380" s="28"/>
      <c r="DH380" s="28"/>
      <c r="DI380" s="28"/>
      <c r="DJ380" s="28"/>
      <c r="DK380" s="28"/>
      <c r="DL380" s="28"/>
      <c r="DM380" s="28"/>
      <c r="DN380" s="28"/>
      <c r="DO380" s="28"/>
      <c r="DP380" s="28"/>
      <c r="DQ380" s="28"/>
      <c r="DR380" s="28"/>
      <c r="DS380" s="28"/>
      <c r="DT380" s="28"/>
      <c r="DU380" s="28"/>
    </row>
    <row r="381" spans="1:125" s="4" customFormat="1" ht="30">
      <c r="A381" s="28"/>
      <c r="B381" s="28"/>
      <c r="C381" s="34" t="s">
        <v>110</v>
      </c>
      <c r="D381" s="18" t="s">
        <v>876</v>
      </c>
      <c r="E381" s="19">
        <v>2016</v>
      </c>
      <c r="F381" s="34"/>
      <c r="G381" s="34"/>
      <c r="H381" s="19">
        <v>372</v>
      </c>
      <c r="I381" s="19">
        <v>2585.64339</v>
      </c>
      <c r="J381" s="34"/>
      <c r="K381" s="71" t="s">
        <v>886</v>
      </c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  <c r="CW381" s="28"/>
      <c r="CX381" s="28"/>
      <c r="CY381" s="28"/>
      <c r="CZ381" s="28"/>
      <c r="DA381" s="28"/>
      <c r="DB381" s="28"/>
      <c r="DC381" s="28"/>
      <c r="DD381" s="28"/>
      <c r="DE381" s="28"/>
      <c r="DF381" s="28"/>
      <c r="DG381" s="28"/>
      <c r="DH381" s="28"/>
      <c r="DI381" s="28"/>
      <c r="DJ381" s="28"/>
      <c r="DK381" s="28"/>
      <c r="DL381" s="28"/>
      <c r="DM381" s="28"/>
      <c r="DN381" s="28"/>
      <c r="DO381" s="28"/>
      <c r="DP381" s="28"/>
      <c r="DQ381" s="28"/>
      <c r="DR381" s="28"/>
      <c r="DS381" s="28"/>
      <c r="DT381" s="28"/>
      <c r="DU381" s="28"/>
    </row>
    <row r="382" spans="1:125" s="4" customFormat="1" ht="30">
      <c r="A382" s="28"/>
      <c r="B382" s="28"/>
      <c r="C382" s="34" t="s">
        <v>110</v>
      </c>
      <c r="D382" s="18" t="s">
        <v>877</v>
      </c>
      <c r="E382" s="19">
        <v>2016</v>
      </c>
      <c r="F382" s="34"/>
      <c r="G382" s="34"/>
      <c r="H382" s="19">
        <v>372</v>
      </c>
      <c r="I382" s="19">
        <v>2585.64338</v>
      </c>
      <c r="J382" s="34"/>
      <c r="K382" s="71" t="s">
        <v>887</v>
      </c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  <c r="CP382" s="28"/>
      <c r="CQ382" s="28"/>
      <c r="CR382" s="28"/>
      <c r="CS382" s="28"/>
      <c r="CT382" s="28"/>
      <c r="CU382" s="28"/>
      <c r="CV382" s="28"/>
      <c r="CW382" s="28"/>
      <c r="CX382" s="28"/>
      <c r="CY382" s="28"/>
      <c r="CZ382" s="28"/>
      <c r="DA382" s="28"/>
      <c r="DB382" s="28"/>
      <c r="DC382" s="28"/>
      <c r="DD382" s="28"/>
      <c r="DE382" s="28"/>
      <c r="DF382" s="28"/>
      <c r="DG382" s="28"/>
      <c r="DH382" s="28"/>
      <c r="DI382" s="28"/>
      <c r="DJ382" s="28"/>
      <c r="DK382" s="28"/>
      <c r="DL382" s="28"/>
      <c r="DM382" s="28"/>
      <c r="DN382" s="28"/>
      <c r="DO382" s="28"/>
      <c r="DP382" s="28"/>
      <c r="DQ382" s="28"/>
      <c r="DR382" s="28"/>
      <c r="DS382" s="28"/>
      <c r="DT382" s="28"/>
      <c r="DU382" s="28"/>
    </row>
    <row r="383" spans="1:125" s="4" customFormat="1" ht="30">
      <c r="A383" s="28"/>
      <c r="B383" s="28"/>
      <c r="C383" s="34" t="s">
        <v>110</v>
      </c>
      <c r="D383" s="18" t="s">
        <v>878</v>
      </c>
      <c r="E383" s="19">
        <v>2016</v>
      </c>
      <c r="F383" s="6"/>
      <c r="G383" s="34"/>
      <c r="H383" s="19">
        <v>372</v>
      </c>
      <c r="I383" s="19">
        <v>2520.4113500000003</v>
      </c>
      <c r="J383" s="34"/>
      <c r="K383" s="71" t="s">
        <v>888</v>
      </c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  <c r="CS383" s="28"/>
      <c r="CT383" s="28"/>
      <c r="CU383" s="28"/>
      <c r="CV383" s="28"/>
      <c r="CW383" s="28"/>
      <c r="CX383" s="28"/>
      <c r="CY383" s="28"/>
      <c r="CZ383" s="28"/>
      <c r="DA383" s="28"/>
      <c r="DB383" s="28"/>
      <c r="DC383" s="28"/>
      <c r="DD383" s="28"/>
      <c r="DE383" s="28"/>
      <c r="DF383" s="28"/>
      <c r="DG383" s="28"/>
      <c r="DH383" s="28"/>
      <c r="DI383" s="28"/>
      <c r="DJ383" s="28"/>
      <c r="DK383" s="28"/>
      <c r="DL383" s="28"/>
      <c r="DM383" s="28"/>
      <c r="DN383" s="28"/>
      <c r="DO383" s="28"/>
      <c r="DP383" s="28"/>
      <c r="DQ383" s="28"/>
      <c r="DR383" s="28"/>
      <c r="DS383" s="28"/>
      <c r="DT383" s="28"/>
      <c r="DU383" s="28"/>
    </row>
    <row r="384" spans="1:125" s="4" customFormat="1" ht="30">
      <c r="A384" s="28"/>
      <c r="B384" s="28"/>
      <c r="C384" s="34" t="s">
        <v>110</v>
      </c>
      <c r="D384" s="18" t="s">
        <v>879</v>
      </c>
      <c r="E384" s="19">
        <v>2016</v>
      </c>
      <c r="F384" s="6"/>
      <c r="G384" s="34"/>
      <c r="H384" s="19">
        <v>372</v>
      </c>
      <c r="I384" s="19">
        <v>2545.90688</v>
      </c>
      <c r="J384" s="34"/>
      <c r="K384" s="71" t="s">
        <v>889</v>
      </c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  <c r="CH384" s="28"/>
      <c r="CI384" s="28"/>
      <c r="CJ384" s="28"/>
      <c r="CK384" s="28"/>
      <c r="CL384" s="28"/>
      <c r="CM384" s="28"/>
      <c r="CN384" s="28"/>
      <c r="CO384" s="28"/>
      <c r="CP384" s="28"/>
      <c r="CQ384" s="28"/>
      <c r="CR384" s="28"/>
      <c r="CS384" s="28"/>
      <c r="CT384" s="28"/>
      <c r="CU384" s="28"/>
      <c r="CV384" s="28"/>
      <c r="CW384" s="28"/>
      <c r="CX384" s="28"/>
      <c r="CY384" s="28"/>
      <c r="CZ384" s="28"/>
      <c r="DA384" s="28"/>
      <c r="DB384" s="28"/>
      <c r="DC384" s="28"/>
      <c r="DD384" s="28"/>
      <c r="DE384" s="28"/>
      <c r="DF384" s="28"/>
      <c r="DG384" s="28"/>
      <c r="DH384" s="28"/>
      <c r="DI384" s="28"/>
      <c r="DJ384" s="28"/>
      <c r="DK384" s="28"/>
      <c r="DL384" s="28"/>
      <c r="DM384" s="28"/>
      <c r="DN384" s="28"/>
      <c r="DO384" s="28"/>
      <c r="DP384" s="28"/>
      <c r="DQ384" s="28"/>
      <c r="DR384" s="28"/>
      <c r="DS384" s="28"/>
      <c r="DT384" s="28"/>
      <c r="DU384" s="28"/>
    </row>
    <row r="385" spans="1:125" s="4" customFormat="1" ht="30">
      <c r="A385" s="28"/>
      <c r="B385" s="28"/>
      <c r="C385" s="34" t="s">
        <v>110</v>
      </c>
      <c r="D385" s="18" t="s">
        <v>880</v>
      </c>
      <c r="E385" s="19">
        <v>2016</v>
      </c>
      <c r="F385" s="6"/>
      <c r="G385" s="34"/>
      <c r="H385" s="19">
        <v>372</v>
      </c>
      <c r="I385" s="19">
        <v>2401.64776</v>
      </c>
      <c r="J385" s="34"/>
      <c r="K385" s="71" t="s">
        <v>890</v>
      </c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  <c r="CG385" s="28"/>
      <c r="CH385" s="28"/>
      <c r="CI385" s="28"/>
      <c r="CJ385" s="28"/>
      <c r="CK385" s="28"/>
      <c r="CL385" s="28"/>
      <c r="CM385" s="28"/>
      <c r="CN385" s="28"/>
      <c r="CO385" s="28"/>
      <c r="CP385" s="28"/>
      <c r="CQ385" s="28"/>
      <c r="CR385" s="28"/>
      <c r="CS385" s="28"/>
      <c r="CT385" s="28"/>
      <c r="CU385" s="28"/>
      <c r="CV385" s="28"/>
      <c r="CW385" s="28"/>
      <c r="CX385" s="28"/>
      <c r="CY385" s="28"/>
      <c r="CZ385" s="28"/>
      <c r="DA385" s="28"/>
      <c r="DB385" s="28"/>
      <c r="DC385" s="28"/>
      <c r="DD385" s="28"/>
      <c r="DE385" s="28"/>
      <c r="DF385" s="28"/>
      <c r="DG385" s="28"/>
      <c r="DH385" s="28"/>
      <c r="DI385" s="28"/>
      <c r="DJ385" s="28"/>
      <c r="DK385" s="28"/>
      <c r="DL385" s="28"/>
      <c r="DM385" s="28"/>
      <c r="DN385" s="28"/>
      <c r="DO385" s="28"/>
      <c r="DP385" s="28"/>
      <c r="DQ385" s="28"/>
      <c r="DR385" s="28"/>
      <c r="DS385" s="28"/>
      <c r="DT385" s="28"/>
      <c r="DU385" s="28"/>
    </row>
    <row r="386" spans="1:125" s="4" customFormat="1" ht="30">
      <c r="A386" s="28"/>
      <c r="B386" s="28"/>
      <c r="C386" s="34" t="s">
        <v>110</v>
      </c>
      <c r="D386" s="18" t="s">
        <v>881</v>
      </c>
      <c r="E386" s="19">
        <v>2016</v>
      </c>
      <c r="F386" s="6"/>
      <c r="G386" s="34"/>
      <c r="H386" s="19">
        <v>372</v>
      </c>
      <c r="I386" s="19">
        <v>2401.6503399999997</v>
      </c>
      <c r="J386" s="34"/>
      <c r="K386" s="71" t="s">
        <v>891</v>
      </c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  <c r="CG386" s="28"/>
      <c r="CH386" s="28"/>
      <c r="CI386" s="28"/>
      <c r="CJ386" s="28"/>
      <c r="CK386" s="28"/>
      <c r="CL386" s="28"/>
      <c r="CM386" s="28"/>
      <c r="CN386" s="28"/>
      <c r="CO386" s="28"/>
      <c r="CP386" s="28"/>
      <c r="CQ386" s="28"/>
      <c r="CR386" s="28"/>
      <c r="CS386" s="28"/>
      <c r="CT386" s="28"/>
      <c r="CU386" s="28"/>
      <c r="CV386" s="28"/>
      <c r="CW386" s="28"/>
      <c r="CX386" s="28"/>
      <c r="CY386" s="28"/>
      <c r="CZ386" s="28"/>
      <c r="DA386" s="28"/>
      <c r="DB386" s="28"/>
      <c r="DC386" s="28"/>
      <c r="DD386" s="28"/>
      <c r="DE386" s="28"/>
      <c r="DF386" s="28"/>
      <c r="DG386" s="28"/>
      <c r="DH386" s="28"/>
      <c r="DI386" s="28"/>
      <c r="DJ386" s="28"/>
      <c r="DK386" s="28"/>
      <c r="DL386" s="28"/>
      <c r="DM386" s="28"/>
      <c r="DN386" s="28"/>
      <c r="DO386" s="28"/>
      <c r="DP386" s="28"/>
      <c r="DQ386" s="28"/>
      <c r="DR386" s="28"/>
      <c r="DS386" s="28"/>
      <c r="DT386" s="28"/>
      <c r="DU386" s="28"/>
    </row>
    <row r="387" spans="1:125" s="4" customFormat="1" ht="30">
      <c r="A387" s="28"/>
      <c r="B387" s="28"/>
      <c r="C387" s="34" t="s">
        <v>110</v>
      </c>
      <c r="D387" s="18" t="s">
        <v>882</v>
      </c>
      <c r="E387" s="19">
        <v>2016</v>
      </c>
      <c r="F387" s="6"/>
      <c r="G387" s="34"/>
      <c r="H387" s="19">
        <v>372</v>
      </c>
      <c r="I387" s="19">
        <v>2401.6503399999997</v>
      </c>
      <c r="J387" s="34"/>
      <c r="K387" s="71" t="s">
        <v>892</v>
      </c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  <c r="CS387" s="28"/>
      <c r="CT387" s="28"/>
      <c r="CU387" s="28"/>
      <c r="CV387" s="28"/>
      <c r="CW387" s="28"/>
      <c r="CX387" s="28"/>
      <c r="CY387" s="28"/>
      <c r="CZ387" s="28"/>
      <c r="DA387" s="28"/>
      <c r="DB387" s="28"/>
      <c r="DC387" s="28"/>
      <c r="DD387" s="28"/>
      <c r="DE387" s="28"/>
      <c r="DF387" s="28"/>
      <c r="DG387" s="28"/>
      <c r="DH387" s="28"/>
      <c r="DI387" s="28"/>
      <c r="DJ387" s="28"/>
      <c r="DK387" s="28"/>
      <c r="DL387" s="28"/>
      <c r="DM387" s="28"/>
      <c r="DN387" s="28"/>
      <c r="DO387" s="28"/>
      <c r="DP387" s="28"/>
      <c r="DQ387" s="28"/>
      <c r="DR387" s="28"/>
      <c r="DS387" s="28"/>
      <c r="DT387" s="28"/>
      <c r="DU387" s="28"/>
    </row>
    <row r="388" spans="1:125" s="4" customFormat="1" ht="30">
      <c r="A388" s="28"/>
      <c r="B388" s="28"/>
      <c r="C388" s="34" t="s">
        <v>110</v>
      </c>
      <c r="D388" s="18" t="s">
        <v>883</v>
      </c>
      <c r="E388" s="19">
        <v>2016</v>
      </c>
      <c r="F388" s="6"/>
      <c r="G388" s="34"/>
      <c r="H388" s="19">
        <v>372</v>
      </c>
      <c r="I388" s="19">
        <v>10506.84541</v>
      </c>
      <c r="J388" s="34"/>
      <c r="K388" s="71" t="s">
        <v>893</v>
      </c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  <c r="CW388" s="28"/>
      <c r="CX388" s="28"/>
      <c r="CY388" s="28"/>
      <c r="CZ388" s="28"/>
      <c r="DA388" s="28"/>
      <c r="DB388" s="28"/>
      <c r="DC388" s="28"/>
      <c r="DD388" s="28"/>
      <c r="DE388" s="28"/>
      <c r="DF388" s="28"/>
      <c r="DG388" s="28"/>
      <c r="DH388" s="28"/>
      <c r="DI388" s="28"/>
      <c r="DJ388" s="28"/>
      <c r="DK388" s="28"/>
      <c r="DL388" s="28"/>
      <c r="DM388" s="28"/>
      <c r="DN388" s="28"/>
      <c r="DO388" s="28"/>
      <c r="DP388" s="28"/>
      <c r="DQ388" s="28"/>
      <c r="DR388" s="28"/>
      <c r="DS388" s="28"/>
      <c r="DT388" s="28"/>
      <c r="DU388" s="28"/>
    </row>
    <row r="389" spans="1:125" s="4" customFormat="1" ht="30">
      <c r="A389" s="28"/>
      <c r="B389" s="28"/>
      <c r="C389" s="34" t="s">
        <v>110</v>
      </c>
      <c r="D389" s="18" t="s">
        <v>884</v>
      </c>
      <c r="E389" s="19">
        <v>2017</v>
      </c>
      <c r="F389" s="6"/>
      <c r="G389" s="34"/>
      <c r="H389" s="19">
        <v>372</v>
      </c>
      <c r="I389" s="19">
        <v>3250.1175</v>
      </c>
      <c r="J389" s="34"/>
      <c r="K389" s="71" t="s">
        <v>894</v>
      </c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  <c r="CW389" s="28"/>
      <c r="CX389" s="28"/>
      <c r="CY389" s="28"/>
      <c r="CZ389" s="28"/>
      <c r="DA389" s="28"/>
      <c r="DB389" s="28"/>
      <c r="DC389" s="28"/>
      <c r="DD389" s="28"/>
      <c r="DE389" s="28"/>
      <c r="DF389" s="28"/>
      <c r="DG389" s="28"/>
      <c r="DH389" s="28"/>
      <c r="DI389" s="28"/>
      <c r="DJ389" s="28"/>
      <c r="DK389" s="28"/>
      <c r="DL389" s="28"/>
      <c r="DM389" s="28"/>
      <c r="DN389" s="28"/>
      <c r="DO389" s="28"/>
      <c r="DP389" s="28"/>
      <c r="DQ389" s="28"/>
      <c r="DR389" s="28"/>
      <c r="DS389" s="28"/>
      <c r="DT389" s="28"/>
      <c r="DU389" s="28"/>
    </row>
    <row r="390" spans="1:125" s="4" customFormat="1" ht="15">
      <c r="A390" s="28"/>
      <c r="B390" s="28"/>
      <c r="C390" s="34" t="s">
        <v>110</v>
      </c>
      <c r="D390" s="18" t="s">
        <v>885</v>
      </c>
      <c r="E390" s="19">
        <v>2018</v>
      </c>
      <c r="F390" s="6"/>
      <c r="G390" s="34"/>
      <c r="H390" s="19">
        <v>372</v>
      </c>
      <c r="I390" s="19">
        <v>1207.09541</v>
      </c>
      <c r="J390" s="34"/>
      <c r="K390" s="71" t="s">
        <v>895</v>
      </c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  <c r="CW390" s="28"/>
      <c r="CX390" s="28"/>
      <c r="CY390" s="28"/>
      <c r="CZ390" s="28"/>
      <c r="DA390" s="28"/>
      <c r="DB390" s="28"/>
      <c r="DC390" s="28"/>
      <c r="DD390" s="28"/>
      <c r="DE390" s="28"/>
      <c r="DF390" s="28"/>
      <c r="DG390" s="28"/>
      <c r="DH390" s="28"/>
      <c r="DI390" s="28"/>
      <c r="DJ390" s="28"/>
      <c r="DK390" s="28"/>
      <c r="DL390" s="28"/>
      <c r="DM390" s="28"/>
      <c r="DN390" s="28"/>
      <c r="DO390" s="28"/>
      <c r="DP390" s="28"/>
      <c r="DQ390" s="28"/>
      <c r="DR390" s="28"/>
      <c r="DS390" s="28"/>
      <c r="DT390" s="28"/>
      <c r="DU390" s="28"/>
    </row>
    <row r="391" spans="1:125" s="4" customFormat="1" ht="15">
      <c r="A391" s="28"/>
      <c r="B391" s="28"/>
      <c r="C391" s="53"/>
      <c r="D391" s="14" t="s">
        <v>109</v>
      </c>
      <c r="E391" s="53"/>
      <c r="F391" s="53"/>
      <c r="G391" s="53"/>
      <c r="H391" s="53"/>
      <c r="I391" s="53"/>
      <c r="J391" s="15"/>
      <c r="K391" s="6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  <c r="CS391" s="28"/>
      <c r="CT391" s="28"/>
      <c r="CU391" s="28"/>
      <c r="CV391" s="28"/>
      <c r="CW391" s="28"/>
      <c r="CX391" s="28"/>
      <c r="CY391" s="28"/>
      <c r="CZ391" s="28"/>
      <c r="DA391" s="28"/>
      <c r="DB391" s="28"/>
      <c r="DC391" s="28"/>
      <c r="DD391" s="28"/>
      <c r="DE391" s="28"/>
      <c r="DF391" s="28"/>
      <c r="DG391" s="28"/>
      <c r="DH391" s="28"/>
      <c r="DI391" s="28"/>
      <c r="DJ391" s="28"/>
      <c r="DK391" s="28"/>
      <c r="DL391" s="28"/>
      <c r="DM391" s="28"/>
      <c r="DN391" s="28"/>
      <c r="DO391" s="28"/>
      <c r="DP391" s="28"/>
      <c r="DQ391" s="28"/>
      <c r="DR391" s="28"/>
      <c r="DS391" s="28"/>
      <c r="DT391" s="28"/>
      <c r="DU391" s="28"/>
    </row>
    <row r="392" spans="1:125" s="4" customFormat="1" ht="15">
      <c r="A392" s="28"/>
      <c r="B392" s="28"/>
      <c r="C392" s="34"/>
      <c r="D392" s="18"/>
      <c r="E392" s="19"/>
      <c r="F392" s="6"/>
      <c r="G392" s="34"/>
      <c r="H392" s="19"/>
      <c r="I392" s="19"/>
      <c r="J392" s="34"/>
      <c r="K392" s="71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  <c r="CW392" s="28"/>
      <c r="CX392" s="28"/>
      <c r="CY392" s="28"/>
      <c r="CZ392" s="28"/>
      <c r="DA392" s="28"/>
      <c r="DB392" s="28"/>
      <c r="DC392" s="28"/>
      <c r="DD392" s="28"/>
      <c r="DE392" s="28"/>
      <c r="DF392" s="28"/>
      <c r="DG392" s="28"/>
      <c r="DH392" s="28"/>
      <c r="DI392" s="28"/>
      <c r="DJ392" s="28"/>
      <c r="DK392" s="28"/>
      <c r="DL392" s="28"/>
      <c r="DM392" s="28"/>
      <c r="DN392" s="28"/>
      <c r="DO392" s="28"/>
      <c r="DP392" s="28"/>
      <c r="DQ392" s="28"/>
      <c r="DR392" s="28"/>
      <c r="DS392" s="28"/>
      <c r="DT392" s="28"/>
      <c r="DU392" s="28"/>
    </row>
    <row r="393" spans="1:125" s="11" customFormat="1" ht="15">
      <c r="A393" s="28"/>
      <c r="B393" s="28"/>
      <c r="C393" s="6" t="s">
        <v>98</v>
      </c>
      <c r="D393" s="8" t="s">
        <v>85</v>
      </c>
      <c r="E393" s="6"/>
      <c r="F393" s="6"/>
      <c r="G393" s="34"/>
      <c r="H393" s="9">
        <f>SUM(H394:H410)</f>
        <v>8202.599999999999</v>
      </c>
      <c r="I393" s="9">
        <f>SUM(I394:I410)</f>
        <v>35023.32234</v>
      </c>
      <c r="J393" s="34"/>
      <c r="K393" s="66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  <c r="CW393" s="28"/>
      <c r="CX393" s="28"/>
      <c r="CY393" s="28"/>
      <c r="CZ393" s="28"/>
      <c r="DA393" s="28"/>
      <c r="DB393" s="28"/>
      <c r="DC393" s="28"/>
      <c r="DD393" s="28"/>
      <c r="DE393" s="28"/>
      <c r="DF393" s="28"/>
      <c r="DG393" s="28"/>
      <c r="DH393" s="28"/>
      <c r="DI393" s="28"/>
      <c r="DJ393" s="28"/>
      <c r="DK393" s="28"/>
      <c r="DL393" s="28"/>
      <c r="DM393" s="28"/>
      <c r="DN393" s="28"/>
      <c r="DO393" s="28"/>
      <c r="DP393" s="28"/>
      <c r="DQ393" s="28"/>
      <c r="DR393" s="28"/>
      <c r="DS393" s="28"/>
      <c r="DT393" s="28"/>
      <c r="DU393" s="28"/>
    </row>
    <row r="394" spans="1:125" s="4" customFormat="1" ht="15">
      <c r="A394" s="28"/>
      <c r="B394" s="28"/>
      <c r="C394" s="34"/>
      <c r="D394" s="10"/>
      <c r="E394" s="34"/>
      <c r="F394" s="34"/>
      <c r="G394" s="34"/>
      <c r="H394" s="34"/>
      <c r="I394" s="34"/>
      <c r="J394" s="34"/>
      <c r="K394" s="66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  <c r="CW394" s="28"/>
      <c r="CX394" s="28"/>
      <c r="CY394" s="28"/>
      <c r="CZ394" s="28"/>
      <c r="DA394" s="28"/>
      <c r="DB394" s="28"/>
      <c r="DC394" s="28"/>
      <c r="DD394" s="28"/>
      <c r="DE394" s="28"/>
      <c r="DF394" s="28"/>
      <c r="DG394" s="28"/>
      <c r="DH394" s="28"/>
      <c r="DI394" s="28"/>
      <c r="DJ394" s="28"/>
      <c r="DK394" s="28"/>
      <c r="DL394" s="28"/>
      <c r="DM394" s="28"/>
      <c r="DN394" s="28"/>
      <c r="DO394" s="28"/>
      <c r="DP394" s="28"/>
      <c r="DQ394" s="28"/>
      <c r="DR394" s="28"/>
      <c r="DS394" s="28"/>
      <c r="DT394" s="28"/>
      <c r="DU394" s="28"/>
    </row>
    <row r="395" spans="1:125" s="4" customFormat="1" ht="30">
      <c r="A395" s="28"/>
      <c r="B395" s="28"/>
      <c r="C395" s="34" t="s">
        <v>110</v>
      </c>
      <c r="D395" s="18" t="s">
        <v>896</v>
      </c>
      <c r="E395" s="19">
        <v>2017</v>
      </c>
      <c r="F395" s="34"/>
      <c r="G395" s="34"/>
      <c r="H395" s="19">
        <v>585.9</v>
      </c>
      <c r="I395" s="19">
        <v>2689.18872</v>
      </c>
      <c r="J395" s="34"/>
      <c r="K395" s="71" t="s">
        <v>910</v>
      </c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  <c r="CP395" s="28"/>
      <c r="CQ395" s="28"/>
      <c r="CR395" s="28"/>
      <c r="CS395" s="28"/>
      <c r="CT395" s="28"/>
      <c r="CU395" s="28"/>
      <c r="CV395" s="28"/>
      <c r="CW395" s="28"/>
      <c r="CX395" s="28"/>
      <c r="CY395" s="28"/>
      <c r="CZ395" s="28"/>
      <c r="DA395" s="28"/>
      <c r="DB395" s="28"/>
      <c r="DC395" s="28"/>
      <c r="DD395" s="28"/>
      <c r="DE395" s="28"/>
      <c r="DF395" s="28"/>
      <c r="DG395" s="28"/>
      <c r="DH395" s="28"/>
      <c r="DI395" s="28"/>
      <c r="DJ395" s="28"/>
      <c r="DK395" s="28"/>
      <c r="DL395" s="28"/>
      <c r="DM395" s="28"/>
      <c r="DN395" s="28"/>
      <c r="DO395" s="28"/>
      <c r="DP395" s="28"/>
      <c r="DQ395" s="28"/>
      <c r="DR395" s="28"/>
      <c r="DS395" s="28"/>
      <c r="DT395" s="28"/>
      <c r="DU395" s="28"/>
    </row>
    <row r="396" spans="1:125" s="4" customFormat="1" ht="30">
      <c r="A396" s="28"/>
      <c r="B396" s="28"/>
      <c r="C396" s="34" t="s">
        <v>110</v>
      </c>
      <c r="D396" s="18" t="s">
        <v>897</v>
      </c>
      <c r="E396" s="19">
        <v>2017</v>
      </c>
      <c r="F396" s="34"/>
      <c r="G396" s="34"/>
      <c r="H396" s="19">
        <v>585.9</v>
      </c>
      <c r="I396" s="19">
        <v>2338.83546</v>
      </c>
      <c r="J396" s="34"/>
      <c r="K396" s="71" t="s">
        <v>911</v>
      </c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  <c r="CW396" s="28"/>
      <c r="CX396" s="28"/>
      <c r="CY396" s="28"/>
      <c r="CZ396" s="28"/>
      <c r="DA396" s="28"/>
      <c r="DB396" s="28"/>
      <c r="DC396" s="28"/>
      <c r="DD396" s="28"/>
      <c r="DE396" s="28"/>
      <c r="DF396" s="28"/>
      <c r="DG396" s="28"/>
      <c r="DH396" s="28"/>
      <c r="DI396" s="28"/>
      <c r="DJ396" s="28"/>
      <c r="DK396" s="28"/>
      <c r="DL396" s="28"/>
      <c r="DM396" s="28"/>
      <c r="DN396" s="28"/>
      <c r="DO396" s="28"/>
      <c r="DP396" s="28"/>
      <c r="DQ396" s="28"/>
      <c r="DR396" s="28"/>
      <c r="DS396" s="28"/>
      <c r="DT396" s="28"/>
      <c r="DU396" s="28"/>
    </row>
    <row r="397" spans="1:125" s="4" customFormat="1" ht="30">
      <c r="A397" s="28"/>
      <c r="B397" s="28"/>
      <c r="C397" s="34" t="s">
        <v>110</v>
      </c>
      <c r="D397" s="18" t="s">
        <v>898</v>
      </c>
      <c r="E397" s="19">
        <v>2017</v>
      </c>
      <c r="F397" s="6"/>
      <c r="G397" s="34"/>
      <c r="H397" s="19">
        <v>585.9</v>
      </c>
      <c r="I397" s="19">
        <v>2606.22766</v>
      </c>
      <c r="J397" s="34"/>
      <c r="K397" s="71" t="s">
        <v>912</v>
      </c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  <c r="CW397" s="28"/>
      <c r="CX397" s="28"/>
      <c r="CY397" s="28"/>
      <c r="CZ397" s="28"/>
      <c r="DA397" s="28"/>
      <c r="DB397" s="28"/>
      <c r="DC397" s="28"/>
      <c r="DD397" s="28"/>
      <c r="DE397" s="28"/>
      <c r="DF397" s="28"/>
      <c r="DG397" s="28"/>
      <c r="DH397" s="28"/>
      <c r="DI397" s="28"/>
      <c r="DJ397" s="28"/>
      <c r="DK397" s="28"/>
      <c r="DL397" s="28"/>
      <c r="DM397" s="28"/>
      <c r="DN397" s="28"/>
      <c r="DO397" s="28"/>
      <c r="DP397" s="28"/>
      <c r="DQ397" s="28"/>
      <c r="DR397" s="28"/>
      <c r="DS397" s="28"/>
      <c r="DT397" s="28"/>
      <c r="DU397" s="28"/>
    </row>
    <row r="398" spans="1:125" s="4" customFormat="1" ht="30">
      <c r="A398" s="28"/>
      <c r="B398" s="28"/>
      <c r="C398" s="34" t="s">
        <v>110</v>
      </c>
      <c r="D398" s="18" t="s">
        <v>899</v>
      </c>
      <c r="E398" s="19">
        <v>2017</v>
      </c>
      <c r="F398" s="6"/>
      <c r="G398" s="34"/>
      <c r="H398" s="19">
        <v>585.9</v>
      </c>
      <c r="I398" s="19">
        <v>2646.3465499999998</v>
      </c>
      <c r="J398" s="34"/>
      <c r="K398" s="71" t="s">
        <v>913</v>
      </c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  <c r="CP398" s="28"/>
      <c r="CQ398" s="28"/>
      <c r="CR398" s="28"/>
      <c r="CS398" s="28"/>
      <c r="CT398" s="28"/>
      <c r="CU398" s="28"/>
      <c r="CV398" s="28"/>
      <c r="CW398" s="28"/>
      <c r="CX398" s="28"/>
      <c r="CY398" s="28"/>
      <c r="CZ398" s="28"/>
      <c r="DA398" s="28"/>
      <c r="DB398" s="28"/>
      <c r="DC398" s="28"/>
      <c r="DD398" s="28"/>
      <c r="DE398" s="28"/>
      <c r="DF398" s="28"/>
      <c r="DG398" s="28"/>
      <c r="DH398" s="28"/>
      <c r="DI398" s="28"/>
      <c r="DJ398" s="28"/>
      <c r="DK398" s="28"/>
      <c r="DL398" s="28"/>
      <c r="DM398" s="28"/>
      <c r="DN398" s="28"/>
      <c r="DO398" s="28"/>
      <c r="DP398" s="28"/>
      <c r="DQ398" s="28"/>
      <c r="DR398" s="28"/>
      <c r="DS398" s="28"/>
      <c r="DT398" s="28"/>
      <c r="DU398" s="28"/>
    </row>
    <row r="399" spans="1:125" s="4" customFormat="1" ht="30">
      <c r="A399" s="28"/>
      <c r="B399" s="28"/>
      <c r="C399" s="34" t="s">
        <v>110</v>
      </c>
      <c r="D399" s="18" t="s">
        <v>900</v>
      </c>
      <c r="E399" s="19">
        <v>2017</v>
      </c>
      <c r="F399" s="6"/>
      <c r="G399" s="34"/>
      <c r="H399" s="19">
        <v>585.9</v>
      </c>
      <c r="I399" s="19">
        <v>2337.56754</v>
      </c>
      <c r="J399" s="34"/>
      <c r="K399" s="71" t="s">
        <v>914</v>
      </c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  <c r="CS399" s="28"/>
      <c r="CT399" s="28"/>
      <c r="CU399" s="28"/>
      <c r="CV399" s="28"/>
      <c r="CW399" s="28"/>
      <c r="CX399" s="28"/>
      <c r="CY399" s="28"/>
      <c r="CZ399" s="28"/>
      <c r="DA399" s="28"/>
      <c r="DB399" s="28"/>
      <c r="DC399" s="28"/>
      <c r="DD399" s="28"/>
      <c r="DE399" s="28"/>
      <c r="DF399" s="28"/>
      <c r="DG399" s="28"/>
      <c r="DH399" s="28"/>
      <c r="DI399" s="28"/>
      <c r="DJ399" s="28"/>
      <c r="DK399" s="28"/>
      <c r="DL399" s="28"/>
      <c r="DM399" s="28"/>
      <c r="DN399" s="28"/>
      <c r="DO399" s="28"/>
      <c r="DP399" s="28"/>
      <c r="DQ399" s="28"/>
      <c r="DR399" s="28"/>
      <c r="DS399" s="28"/>
      <c r="DT399" s="28"/>
      <c r="DU399" s="28"/>
    </row>
    <row r="400" spans="1:125" s="4" customFormat="1" ht="30">
      <c r="A400" s="28"/>
      <c r="B400" s="28"/>
      <c r="C400" s="34" t="s">
        <v>110</v>
      </c>
      <c r="D400" s="18" t="s">
        <v>901</v>
      </c>
      <c r="E400" s="19">
        <v>2017</v>
      </c>
      <c r="F400" s="6"/>
      <c r="G400" s="34"/>
      <c r="H400" s="19">
        <v>585.9</v>
      </c>
      <c r="I400" s="19">
        <v>2649.45444</v>
      </c>
      <c r="J400" s="34"/>
      <c r="K400" s="71" t="s">
        <v>915</v>
      </c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  <c r="CS400" s="28"/>
      <c r="CT400" s="28"/>
      <c r="CU400" s="28"/>
      <c r="CV400" s="28"/>
      <c r="CW400" s="28"/>
      <c r="CX400" s="28"/>
      <c r="CY400" s="28"/>
      <c r="CZ400" s="28"/>
      <c r="DA400" s="28"/>
      <c r="DB400" s="28"/>
      <c r="DC400" s="28"/>
      <c r="DD400" s="28"/>
      <c r="DE400" s="28"/>
      <c r="DF400" s="28"/>
      <c r="DG400" s="28"/>
      <c r="DH400" s="28"/>
      <c r="DI400" s="28"/>
      <c r="DJ400" s="28"/>
      <c r="DK400" s="28"/>
      <c r="DL400" s="28"/>
      <c r="DM400" s="28"/>
      <c r="DN400" s="28"/>
      <c r="DO400" s="28"/>
      <c r="DP400" s="28"/>
      <c r="DQ400" s="28"/>
      <c r="DR400" s="28"/>
      <c r="DS400" s="28"/>
      <c r="DT400" s="28"/>
      <c r="DU400" s="28"/>
    </row>
    <row r="401" spans="1:125" s="4" customFormat="1" ht="30">
      <c r="A401" s="28"/>
      <c r="B401" s="28"/>
      <c r="C401" s="34" t="s">
        <v>110</v>
      </c>
      <c r="D401" s="18" t="s">
        <v>902</v>
      </c>
      <c r="E401" s="19">
        <v>2017</v>
      </c>
      <c r="F401" s="6"/>
      <c r="G401" s="34"/>
      <c r="H401" s="19">
        <v>585.9</v>
      </c>
      <c r="I401" s="19">
        <v>2300.46076</v>
      </c>
      <c r="J401" s="34"/>
      <c r="K401" s="71" t="s">
        <v>916</v>
      </c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  <c r="CW401" s="28"/>
      <c r="CX401" s="28"/>
      <c r="CY401" s="28"/>
      <c r="CZ401" s="28"/>
      <c r="DA401" s="28"/>
      <c r="DB401" s="28"/>
      <c r="DC401" s="28"/>
      <c r="DD401" s="28"/>
      <c r="DE401" s="28"/>
      <c r="DF401" s="28"/>
      <c r="DG401" s="28"/>
      <c r="DH401" s="28"/>
      <c r="DI401" s="28"/>
      <c r="DJ401" s="28"/>
      <c r="DK401" s="28"/>
      <c r="DL401" s="28"/>
      <c r="DM401" s="28"/>
      <c r="DN401" s="28"/>
      <c r="DO401" s="28"/>
      <c r="DP401" s="28"/>
      <c r="DQ401" s="28"/>
      <c r="DR401" s="28"/>
      <c r="DS401" s="28"/>
      <c r="DT401" s="28"/>
      <c r="DU401" s="28"/>
    </row>
    <row r="402" spans="1:125" s="4" customFormat="1" ht="30">
      <c r="A402" s="28"/>
      <c r="B402" s="28"/>
      <c r="C402" s="34" t="s">
        <v>110</v>
      </c>
      <c r="D402" s="18" t="s">
        <v>903</v>
      </c>
      <c r="E402" s="19">
        <v>2017</v>
      </c>
      <c r="F402" s="6"/>
      <c r="G402" s="34"/>
      <c r="H402" s="19">
        <v>585.9</v>
      </c>
      <c r="I402" s="19">
        <v>2300.46075</v>
      </c>
      <c r="J402" s="34"/>
      <c r="K402" s="71" t="s">
        <v>917</v>
      </c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  <c r="CW402" s="28"/>
      <c r="CX402" s="28"/>
      <c r="CY402" s="28"/>
      <c r="CZ402" s="28"/>
      <c r="DA402" s="28"/>
      <c r="DB402" s="28"/>
      <c r="DC402" s="28"/>
      <c r="DD402" s="28"/>
      <c r="DE402" s="28"/>
      <c r="DF402" s="28"/>
      <c r="DG402" s="28"/>
      <c r="DH402" s="28"/>
      <c r="DI402" s="28"/>
      <c r="DJ402" s="28"/>
      <c r="DK402" s="28"/>
      <c r="DL402" s="28"/>
      <c r="DM402" s="28"/>
      <c r="DN402" s="28"/>
      <c r="DO402" s="28"/>
      <c r="DP402" s="28"/>
      <c r="DQ402" s="28"/>
      <c r="DR402" s="28"/>
      <c r="DS402" s="28"/>
      <c r="DT402" s="28"/>
      <c r="DU402" s="28"/>
    </row>
    <row r="403" spans="1:125" s="4" customFormat="1" ht="30">
      <c r="A403" s="28"/>
      <c r="B403" s="28"/>
      <c r="C403" s="34" t="s">
        <v>110</v>
      </c>
      <c r="D403" s="18" t="s">
        <v>904</v>
      </c>
      <c r="E403" s="19">
        <v>2017</v>
      </c>
      <c r="F403" s="6"/>
      <c r="G403" s="34"/>
      <c r="H403" s="19">
        <v>585.9</v>
      </c>
      <c r="I403" s="19">
        <v>2300.46076</v>
      </c>
      <c r="J403" s="34"/>
      <c r="K403" s="71" t="s">
        <v>918</v>
      </c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  <c r="CW403" s="28"/>
      <c r="CX403" s="28"/>
      <c r="CY403" s="28"/>
      <c r="CZ403" s="28"/>
      <c r="DA403" s="28"/>
      <c r="DB403" s="28"/>
      <c r="DC403" s="28"/>
      <c r="DD403" s="28"/>
      <c r="DE403" s="28"/>
      <c r="DF403" s="28"/>
      <c r="DG403" s="28"/>
      <c r="DH403" s="28"/>
      <c r="DI403" s="28"/>
      <c r="DJ403" s="28"/>
      <c r="DK403" s="28"/>
      <c r="DL403" s="28"/>
      <c r="DM403" s="28"/>
      <c r="DN403" s="28"/>
      <c r="DO403" s="28"/>
      <c r="DP403" s="28"/>
      <c r="DQ403" s="28"/>
      <c r="DR403" s="28"/>
      <c r="DS403" s="28"/>
      <c r="DT403" s="28"/>
      <c r="DU403" s="28"/>
    </row>
    <row r="404" spans="1:125" s="4" customFormat="1" ht="30">
      <c r="A404" s="28"/>
      <c r="B404" s="28"/>
      <c r="C404" s="34" t="s">
        <v>110</v>
      </c>
      <c r="D404" s="18" t="s">
        <v>905</v>
      </c>
      <c r="E404" s="19">
        <v>2017</v>
      </c>
      <c r="F404" s="6"/>
      <c r="G404" s="34"/>
      <c r="H404" s="19">
        <v>585.9</v>
      </c>
      <c r="I404" s="19">
        <v>2300.46076</v>
      </c>
      <c r="J404" s="34"/>
      <c r="K404" s="71" t="s">
        <v>919</v>
      </c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  <c r="CW404" s="28"/>
      <c r="CX404" s="28"/>
      <c r="CY404" s="28"/>
      <c r="CZ404" s="28"/>
      <c r="DA404" s="28"/>
      <c r="DB404" s="28"/>
      <c r="DC404" s="28"/>
      <c r="DD404" s="28"/>
      <c r="DE404" s="28"/>
      <c r="DF404" s="28"/>
      <c r="DG404" s="28"/>
      <c r="DH404" s="28"/>
      <c r="DI404" s="28"/>
      <c r="DJ404" s="28"/>
      <c r="DK404" s="28"/>
      <c r="DL404" s="28"/>
      <c r="DM404" s="28"/>
      <c r="DN404" s="28"/>
      <c r="DO404" s="28"/>
      <c r="DP404" s="28"/>
      <c r="DQ404" s="28"/>
      <c r="DR404" s="28"/>
      <c r="DS404" s="28"/>
      <c r="DT404" s="28"/>
      <c r="DU404" s="28"/>
    </row>
    <row r="405" spans="1:125" s="4" customFormat="1" ht="30">
      <c r="A405" s="28"/>
      <c r="B405" s="28"/>
      <c r="C405" s="34" t="s">
        <v>110</v>
      </c>
      <c r="D405" s="18" t="s">
        <v>906</v>
      </c>
      <c r="E405" s="19">
        <v>2017</v>
      </c>
      <c r="F405" s="6"/>
      <c r="G405" s="34"/>
      <c r="H405" s="19">
        <v>585.9</v>
      </c>
      <c r="I405" s="19">
        <v>2300.46076</v>
      </c>
      <c r="J405" s="34"/>
      <c r="K405" s="71" t="s">
        <v>920</v>
      </c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  <c r="CW405" s="28"/>
      <c r="CX405" s="28"/>
      <c r="CY405" s="28"/>
      <c r="CZ405" s="28"/>
      <c r="DA405" s="28"/>
      <c r="DB405" s="28"/>
      <c r="DC405" s="28"/>
      <c r="DD405" s="28"/>
      <c r="DE405" s="28"/>
      <c r="DF405" s="28"/>
      <c r="DG405" s="28"/>
      <c r="DH405" s="28"/>
      <c r="DI405" s="28"/>
      <c r="DJ405" s="28"/>
      <c r="DK405" s="28"/>
      <c r="DL405" s="28"/>
      <c r="DM405" s="28"/>
      <c r="DN405" s="28"/>
      <c r="DO405" s="28"/>
      <c r="DP405" s="28"/>
      <c r="DQ405" s="28"/>
      <c r="DR405" s="28"/>
      <c r="DS405" s="28"/>
      <c r="DT405" s="28"/>
      <c r="DU405" s="28"/>
    </row>
    <row r="406" spans="1:125" s="4" customFormat="1" ht="30">
      <c r="A406" s="28"/>
      <c r="B406" s="28"/>
      <c r="C406" s="34" t="s">
        <v>110</v>
      </c>
      <c r="D406" s="18" t="s">
        <v>907</v>
      </c>
      <c r="E406" s="19">
        <v>2017</v>
      </c>
      <c r="F406" s="6"/>
      <c r="G406" s="34"/>
      <c r="H406" s="19">
        <v>585.9</v>
      </c>
      <c r="I406" s="19">
        <v>2611.5384700000004</v>
      </c>
      <c r="J406" s="34"/>
      <c r="K406" s="71" t="s">
        <v>921</v>
      </c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  <c r="CW406" s="28"/>
      <c r="CX406" s="28"/>
      <c r="CY406" s="28"/>
      <c r="CZ406" s="28"/>
      <c r="DA406" s="28"/>
      <c r="DB406" s="28"/>
      <c r="DC406" s="28"/>
      <c r="DD406" s="28"/>
      <c r="DE406" s="28"/>
      <c r="DF406" s="28"/>
      <c r="DG406" s="28"/>
      <c r="DH406" s="28"/>
      <c r="DI406" s="28"/>
      <c r="DJ406" s="28"/>
      <c r="DK406" s="28"/>
      <c r="DL406" s="28"/>
      <c r="DM406" s="28"/>
      <c r="DN406" s="28"/>
      <c r="DO406" s="28"/>
      <c r="DP406" s="28"/>
      <c r="DQ406" s="28"/>
      <c r="DR406" s="28"/>
      <c r="DS406" s="28"/>
      <c r="DT406" s="28"/>
      <c r="DU406" s="28"/>
    </row>
    <row r="407" spans="1:125" s="4" customFormat="1" ht="30">
      <c r="A407" s="28"/>
      <c r="B407" s="28"/>
      <c r="C407" s="34" t="s">
        <v>110</v>
      </c>
      <c r="D407" s="18" t="s">
        <v>908</v>
      </c>
      <c r="E407" s="19">
        <v>2017</v>
      </c>
      <c r="F407" s="6"/>
      <c r="G407" s="34"/>
      <c r="H407" s="19">
        <v>585.9</v>
      </c>
      <c r="I407" s="19">
        <v>2613.89687</v>
      </c>
      <c r="J407" s="34"/>
      <c r="K407" s="71" t="s">
        <v>922</v>
      </c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  <c r="CS407" s="28"/>
      <c r="CT407" s="28"/>
      <c r="CU407" s="28"/>
      <c r="CV407" s="28"/>
      <c r="CW407" s="28"/>
      <c r="CX407" s="28"/>
      <c r="CY407" s="28"/>
      <c r="CZ407" s="28"/>
      <c r="DA407" s="28"/>
      <c r="DB407" s="28"/>
      <c r="DC407" s="28"/>
      <c r="DD407" s="28"/>
      <c r="DE407" s="28"/>
      <c r="DF407" s="28"/>
      <c r="DG407" s="28"/>
      <c r="DH407" s="28"/>
      <c r="DI407" s="28"/>
      <c r="DJ407" s="28"/>
      <c r="DK407" s="28"/>
      <c r="DL407" s="28"/>
      <c r="DM407" s="28"/>
      <c r="DN407" s="28"/>
      <c r="DO407" s="28"/>
      <c r="DP407" s="28"/>
      <c r="DQ407" s="28"/>
      <c r="DR407" s="28"/>
      <c r="DS407" s="28"/>
      <c r="DT407" s="28"/>
      <c r="DU407" s="28"/>
    </row>
    <row r="408" spans="1:125" s="4" customFormat="1" ht="30">
      <c r="A408" s="28"/>
      <c r="B408" s="28"/>
      <c r="C408" s="34" t="s">
        <v>110</v>
      </c>
      <c r="D408" s="18" t="s">
        <v>909</v>
      </c>
      <c r="E408" s="19">
        <v>2017</v>
      </c>
      <c r="F408" s="6"/>
      <c r="G408" s="34"/>
      <c r="H408" s="19">
        <v>585.9</v>
      </c>
      <c r="I408" s="19">
        <v>3027.9628399999997</v>
      </c>
      <c r="J408" s="34"/>
      <c r="K408" s="71" t="s">
        <v>923</v>
      </c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  <c r="CP408" s="28"/>
      <c r="CQ408" s="28"/>
      <c r="CR408" s="28"/>
      <c r="CS408" s="28"/>
      <c r="CT408" s="28"/>
      <c r="CU408" s="28"/>
      <c r="CV408" s="28"/>
      <c r="CW408" s="28"/>
      <c r="CX408" s="28"/>
      <c r="CY408" s="28"/>
      <c r="CZ408" s="28"/>
      <c r="DA408" s="28"/>
      <c r="DB408" s="28"/>
      <c r="DC408" s="28"/>
      <c r="DD408" s="28"/>
      <c r="DE408" s="28"/>
      <c r="DF408" s="28"/>
      <c r="DG408" s="28"/>
      <c r="DH408" s="28"/>
      <c r="DI408" s="28"/>
      <c r="DJ408" s="28"/>
      <c r="DK408" s="28"/>
      <c r="DL408" s="28"/>
      <c r="DM408" s="28"/>
      <c r="DN408" s="28"/>
      <c r="DO408" s="28"/>
      <c r="DP408" s="28"/>
      <c r="DQ408" s="28"/>
      <c r="DR408" s="28"/>
      <c r="DS408" s="28"/>
      <c r="DT408" s="28"/>
      <c r="DU408" s="28"/>
    </row>
    <row r="409" spans="1:125" s="4" customFormat="1" ht="15">
      <c r="A409" s="28"/>
      <c r="B409" s="28"/>
      <c r="C409" s="53"/>
      <c r="D409" s="14" t="s">
        <v>109</v>
      </c>
      <c r="E409" s="53"/>
      <c r="F409" s="53"/>
      <c r="G409" s="53"/>
      <c r="H409" s="53"/>
      <c r="I409" s="53"/>
      <c r="J409" s="15"/>
      <c r="K409" s="6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  <c r="CG409" s="28"/>
      <c r="CH409" s="28"/>
      <c r="CI409" s="28"/>
      <c r="CJ409" s="28"/>
      <c r="CK409" s="28"/>
      <c r="CL409" s="28"/>
      <c r="CM409" s="28"/>
      <c r="CN409" s="28"/>
      <c r="CO409" s="28"/>
      <c r="CP409" s="28"/>
      <c r="CQ409" s="28"/>
      <c r="CR409" s="28"/>
      <c r="CS409" s="28"/>
      <c r="CT409" s="28"/>
      <c r="CU409" s="28"/>
      <c r="CV409" s="28"/>
      <c r="CW409" s="28"/>
      <c r="CX409" s="28"/>
      <c r="CY409" s="28"/>
      <c r="CZ409" s="28"/>
      <c r="DA409" s="28"/>
      <c r="DB409" s="28"/>
      <c r="DC409" s="28"/>
      <c r="DD409" s="28"/>
      <c r="DE409" s="28"/>
      <c r="DF409" s="28"/>
      <c r="DG409" s="28"/>
      <c r="DH409" s="28"/>
      <c r="DI409" s="28"/>
      <c r="DJ409" s="28"/>
      <c r="DK409" s="28"/>
      <c r="DL409" s="28"/>
      <c r="DM409" s="28"/>
      <c r="DN409" s="28"/>
      <c r="DO409" s="28"/>
      <c r="DP409" s="28"/>
      <c r="DQ409" s="28"/>
      <c r="DR409" s="28"/>
      <c r="DS409" s="28"/>
      <c r="DT409" s="28"/>
      <c r="DU409" s="28"/>
    </row>
    <row r="410" spans="1:125" s="4" customFormat="1" ht="15">
      <c r="A410" s="28"/>
      <c r="B410" s="28"/>
      <c r="C410" s="34"/>
      <c r="D410" s="18"/>
      <c r="E410" s="19"/>
      <c r="F410" s="6"/>
      <c r="G410" s="34"/>
      <c r="H410" s="19"/>
      <c r="I410" s="19"/>
      <c r="J410" s="34"/>
      <c r="K410" s="71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  <c r="CS410" s="28"/>
      <c r="CT410" s="28"/>
      <c r="CU410" s="28"/>
      <c r="CV410" s="28"/>
      <c r="CW410" s="28"/>
      <c r="CX410" s="28"/>
      <c r="CY410" s="28"/>
      <c r="CZ410" s="28"/>
      <c r="DA410" s="28"/>
      <c r="DB410" s="28"/>
      <c r="DC410" s="28"/>
      <c r="DD410" s="28"/>
      <c r="DE410" s="28"/>
      <c r="DF410" s="28"/>
      <c r="DG410" s="28"/>
      <c r="DH410" s="28"/>
      <c r="DI410" s="28"/>
      <c r="DJ410" s="28"/>
      <c r="DK410" s="28"/>
      <c r="DL410" s="28"/>
      <c r="DM410" s="28"/>
      <c r="DN410" s="28"/>
      <c r="DO410" s="28"/>
      <c r="DP410" s="28"/>
      <c r="DQ410" s="28"/>
      <c r="DR410" s="28"/>
      <c r="DS410" s="28"/>
      <c r="DT410" s="28"/>
      <c r="DU410" s="28"/>
    </row>
    <row r="411" spans="1:125" s="11" customFormat="1" ht="15">
      <c r="A411" s="28"/>
      <c r="B411" s="28"/>
      <c r="C411" s="6" t="s">
        <v>99</v>
      </c>
      <c r="D411" s="8" t="s">
        <v>86</v>
      </c>
      <c r="E411" s="6"/>
      <c r="F411" s="6"/>
      <c r="G411" s="34"/>
      <c r="H411" s="9">
        <f>SUM(H412:H416)</f>
        <v>0</v>
      </c>
      <c r="I411" s="9">
        <f>SUM(I412:I416)</f>
        <v>0</v>
      </c>
      <c r="J411" s="34"/>
      <c r="K411" s="66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  <c r="CG411" s="28"/>
      <c r="CH411" s="28"/>
      <c r="CI411" s="28"/>
      <c r="CJ411" s="28"/>
      <c r="CK411" s="28"/>
      <c r="CL411" s="28"/>
      <c r="CM411" s="28"/>
      <c r="CN411" s="28"/>
      <c r="CO411" s="28"/>
      <c r="CP411" s="28"/>
      <c r="CQ411" s="28"/>
      <c r="CR411" s="28"/>
      <c r="CS411" s="28"/>
      <c r="CT411" s="28"/>
      <c r="CU411" s="28"/>
      <c r="CV411" s="28"/>
      <c r="CW411" s="28"/>
      <c r="CX411" s="28"/>
      <c r="CY411" s="28"/>
      <c r="CZ411" s="28"/>
      <c r="DA411" s="28"/>
      <c r="DB411" s="28"/>
      <c r="DC411" s="28"/>
      <c r="DD411" s="28"/>
      <c r="DE411" s="28"/>
      <c r="DF411" s="28"/>
      <c r="DG411" s="28"/>
      <c r="DH411" s="28"/>
      <c r="DI411" s="28"/>
      <c r="DJ411" s="28"/>
      <c r="DK411" s="28"/>
      <c r="DL411" s="28"/>
      <c r="DM411" s="28"/>
      <c r="DN411" s="28"/>
      <c r="DO411" s="28"/>
      <c r="DP411" s="28"/>
      <c r="DQ411" s="28"/>
      <c r="DR411" s="28"/>
      <c r="DS411" s="28"/>
      <c r="DT411" s="28"/>
      <c r="DU411" s="28"/>
    </row>
    <row r="412" spans="1:125" s="4" customFormat="1" ht="15">
      <c r="A412" s="28"/>
      <c r="B412" s="28"/>
      <c r="C412" s="34"/>
      <c r="D412" s="10"/>
      <c r="E412" s="34"/>
      <c r="F412" s="34"/>
      <c r="G412" s="34"/>
      <c r="H412" s="34"/>
      <c r="I412" s="34"/>
      <c r="J412" s="34"/>
      <c r="K412" s="66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  <c r="CH412" s="28"/>
      <c r="CI412" s="28"/>
      <c r="CJ412" s="28"/>
      <c r="CK412" s="28"/>
      <c r="CL412" s="28"/>
      <c r="CM412" s="28"/>
      <c r="CN412" s="28"/>
      <c r="CO412" s="28"/>
      <c r="CP412" s="28"/>
      <c r="CQ412" s="28"/>
      <c r="CR412" s="28"/>
      <c r="CS412" s="28"/>
      <c r="CT412" s="28"/>
      <c r="CU412" s="28"/>
      <c r="CV412" s="28"/>
      <c r="CW412" s="28"/>
      <c r="CX412" s="28"/>
      <c r="CY412" s="28"/>
      <c r="CZ412" s="28"/>
      <c r="DA412" s="28"/>
      <c r="DB412" s="28"/>
      <c r="DC412" s="28"/>
      <c r="DD412" s="28"/>
      <c r="DE412" s="28"/>
      <c r="DF412" s="28"/>
      <c r="DG412" s="28"/>
      <c r="DH412" s="28"/>
      <c r="DI412" s="28"/>
      <c r="DJ412" s="28"/>
      <c r="DK412" s="28"/>
      <c r="DL412" s="28"/>
      <c r="DM412" s="28"/>
      <c r="DN412" s="28"/>
      <c r="DO412" s="28"/>
      <c r="DP412" s="28"/>
      <c r="DQ412" s="28"/>
      <c r="DR412" s="28"/>
      <c r="DS412" s="28"/>
      <c r="DT412" s="28"/>
      <c r="DU412" s="28"/>
    </row>
    <row r="413" spans="1:125" s="4" customFormat="1" ht="15">
      <c r="A413" s="28"/>
      <c r="B413" s="28"/>
      <c r="C413" s="34" t="s">
        <v>110</v>
      </c>
      <c r="D413" s="18" t="s">
        <v>107</v>
      </c>
      <c r="E413" s="19"/>
      <c r="F413" s="34"/>
      <c r="G413" s="34"/>
      <c r="H413" s="19"/>
      <c r="I413" s="19"/>
      <c r="J413" s="34"/>
      <c r="K413" s="71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  <c r="CH413" s="28"/>
      <c r="CI413" s="28"/>
      <c r="CJ413" s="28"/>
      <c r="CK413" s="28"/>
      <c r="CL413" s="28"/>
      <c r="CM413" s="28"/>
      <c r="CN413" s="28"/>
      <c r="CO413" s="28"/>
      <c r="CP413" s="28"/>
      <c r="CQ413" s="28"/>
      <c r="CR413" s="28"/>
      <c r="CS413" s="28"/>
      <c r="CT413" s="28"/>
      <c r="CU413" s="28"/>
      <c r="CV413" s="28"/>
      <c r="CW413" s="28"/>
      <c r="CX413" s="28"/>
      <c r="CY413" s="28"/>
      <c r="CZ413" s="28"/>
      <c r="DA413" s="28"/>
      <c r="DB413" s="28"/>
      <c r="DC413" s="28"/>
      <c r="DD413" s="28"/>
      <c r="DE413" s="28"/>
      <c r="DF413" s="28"/>
      <c r="DG413" s="28"/>
      <c r="DH413" s="28"/>
      <c r="DI413" s="28"/>
      <c r="DJ413" s="28"/>
      <c r="DK413" s="28"/>
      <c r="DL413" s="28"/>
      <c r="DM413" s="28"/>
      <c r="DN413" s="28"/>
      <c r="DO413" s="28"/>
      <c r="DP413" s="28"/>
      <c r="DQ413" s="28"/>
      <c r="DR413" s="28"/>
      <c r="DS413" s="28"/>
      <c r="DT413" s="28"/>
      <c r="DU413" s="28"/>
    </row>
    <row r="414" spans="1:125" s="4" customFormat="1" ht="15">
      <c r="A414" s="28"/>
      <c r="B414" s="28"/>
      <c r="C414" s="34" t="s">
        <v>110</v>
      </c>
      <c r="D414" s="18" t="s">
        <v>108</v>
      </c>
      <c r="E414" s="19"/>
      <c r="F414" s="34"/>
      <c r="G414" s="34"/>
      <c r="H414" s="19"/>
      <c r="I414" s="19"/>
      <c r="J414" s="34"/>
      <c r="K414" s="71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  <c r="CH414" s="28"/>
      <c r="CI414" s="28"/>
      <c r="CJ414" s="28"/>
      <c r="CK414" s="28"/>
      <c r="CL414" s="28"/>
      <c r="CM414" s="28"/>
      <c r="CN414" s="28"/>
      <c r="CO414" s="28"/>
      <c r="CP414" s="28"/>
      <c r="CQ414" s="28"/>
      <c r="CR414" s="28"/>
      <c r="CS414" s="28"/>
      <c r="CT414" s="28"/>
      <c r="CU414" s="28"/>
      <c r="CV414" s="28"/>
      <c r="CW414" s="28"/>
      <c r="CX414" s="28"/>
      <c r="CY414" s="28"/>
      <c r="CZ414" s="28"/>
      <c r="DA414" s="28"/>
      <c r="DB414" s="28"/>
      <c r="DC414" s="28"/>
      <c r="DD414" s="28"/>
      <c r="DE414" s="28"/>
      <c r="DF414" s="28"/>
      <c r="DG414" s="28"/>
      <c r="DH414" s="28"/>
      <c r="DI414" s="28"/>
      <c r="DJ414" s="28"/>
      <c r="DK414" s="28"/>
      <c r="DL414" s="28"/>
      <c r="DM414" s="28"/>
      <c r="DN414" s="28"/>
      <c r="DO414" s="28"/>
      <c r="DP414" s="28"/>
      <c r="DQ414" s="28"/>
      <c r="DR414" s="28"/>
      <c r="DS414" s="28"/>
      <c r="DT414" s="28"/>
      <c r="DU414" s="28"/>
    </row>
    <row r="415" spans="1:125" s="4" customFormat="1" ht="15">
      <c r="A415" s="28"/>
      <c r="B415" s="28"/>
      <c r="C415" s="53"/>
      <c r="D415" s="14" t="s">
        <v>109</v>
      </c>
      <c r="E415" s="53"/>
      <c r="F415" s="53"/>
      <c r="G415" s="53"/>
      <c r="H415" s="53"/>
      <c r="I415" s="53"/>
      <c r="J415" s="15"/>
      <c r="K415" s="6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  <c r="CP415" s="28"/>
      <c r="CQ415" s="28"/>
      <c r="CR415" s="28"/>
      <c r="CS415" s="28"/>
      <c r="CT415" s="28"/>
      <c r="CU415" s="28"/>
      <c r="CV415" s="28"/>
      <c r="CW415" s="28"/>
      <c r="CX415" s="28"/>
      <c r="CY415" s="28"/>
      <c r="CZ415" s="28"/>
      <c r="DA415" s="28"/>
      <c r="DB415" s="28"/>
      <c r="DC415" s="28"/>
      <c r="DD415" s="28"/>
      <c r="DE415" s="28"/>
      <c r="DF415" s="28"/>
      <c r="DG415" s="28"/>
      <c r="DH415" s="28"/>
      <c r="DI415" s="28"/>
      <c r="DJ415" s="28"/>
      <c r="DK415" s="28"/>
      <c r="DL415" s="28"/>
      <c r="DM415" s="28"/>
      <c r="DN415" s="28"/>
      <c r="DO415" s="28"/>
      <c r="DP415" s="28"/>
      <c r="DQ415" s="28"/>
      <c r="DR415" s="28"/>
      <c r="DS415" s="28"/>
      <c r="DT415" s="28"/>
      <c r="DU415" s="28"/>
    </row>
    <row r="416" spans="1:125" s="4" customFormat="1" ht="15">
      <c r="A416" s="28"/>
      <c r="B416" s="28"/>
      <c r="C416" s="34"/>
      <c r="D416" s="18"/>
      <c r="E416" s="19"/>
      <c r="F416" s="6"/>
      <c r="G416" s="34"/>
      <c r="H416" s="19"/>
      <c r="I416" s="19"/>
      <c r="J416" s="34"/>
      <c r="K416" s="71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  <c r="CP416" s="28"/>
      <c r="CQ416" s="28"/>
      <c r="CR416" s="28"/>
      <c r="CS416" s="28"/>
      <c r="CT416" s="28"/>
      <c r="CU416" s="28"/>
      <c r="CV416" s="28"/>
      <c r="CW416" s="28"/>
      <c r="CX416" s="28"/>
      <c r="CY416" s="28"/>
      <c r="CZ416" s="28"/>
      <c r="DA416" s="28"/>
      <c r="DB416" s="28"/>
      <c r="DC416" s="28"/>
      <c r="DD416" s="28"/>
      <c r="DE416" s="28"/>
      <c r="DF416" s="28"/>
      <c r="DG416" s="28"/>
      <c r="DH416" s="28"/>
      <c r="DI416" s="28"/>
      <c r="DJ416" s="28"/>
      <c r="DK416" s="28"/>
      <c r="DL416" s="28"/>
      <c r="DM416" s="28"/>
      <c r="DN416" s="28"/>
      <c r="DO416" s="28"/>
      <c r="DP416" s="28"/>
      <c r="DQ416" s="28"/>
      <c r="DR416" s="28"/>
      <c r="DS416" s="28"/>
      <c r="DT416" s="28"/>
      <c r="DU416" s="28"/>
    </row>
    <row r="417" spans="1:125" s="11" customFormat="1" ht="15">
      <c r="A417" s="28"/>
      <c r="B417" s="28"/>
      <c r="C417" s="6" t="s">
        <v>100</v>
      </c>
      <c r="D417" s="8" t="s">
        <v>87</v>
      </c>
      <c r="E417" s="6"/>
      <c r="F417" s="6"/>
      <c r="G417" s="34"/>
      <c r="H417" s="9">
        <f>SUM(H418:H422)</f>
        <v>2368.8</v>
      </c>
      <c r="I417" s="9">
        <f>SUM(I418:I422)</f>
        <v>17194.903599999998</v>
      </c>
      <c r="J417" s="34"/>
      <c r="K417" s="66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  <c r="CS417" s="28"/>
      <c r="CT417" s="28"/>
      <c r="CU417" s="28"/>
      <c r="CV417" s="28"/>
      <c r="CW417" s="28"/>
      <c r="CX417" s="28"/>
      <c r="CY417" s="28"/>
      <c r="CZ417" s="28"/>
      <c r="DA417" s="28"/>
      <c r="DB417" s="28"/>
      <c r="DC417" s="28"/>
      <c r="DD417" s="28"/>
      <c r="DE417" s="28"/>
      <c r="DF417" s="28"/>
      <c r="DG417" s="28"/>
      <c r="DH417" s="28"/>
      <c r="DI417" s="28"/>
      <c r="DJ417" s="28"/>
      <c r="DK417" s="28"/>
      <c r="DL417" s="28"/>
      <c r="DM417" s="28"/>
      <c r="DN417" s="28"/>
      <c r="DO417" s="28"/>
      <c r="DP417" s="28"/>
      <c r="DQ417" s="28"/>
      <c r="DR417" s="28"/>
      <c r="DS417" s="28"/>
      <c r="DT417" s="28"/>
      <c r="DU417" s="28"/>
    </row>
    <row r="418" spans="1:125" s="4" customFormat="1" ht="15">
      <c r="A418" s="28"/>
      <c r="B418" s="28"/>
      <c r="C418" s="34"/>
      <c r="D418" s="10"/>
      <c r="E418" s="34"/>
      <c r="F418" s="34"/>
      <c r="G418" s="34"/>
      <c r="H418" s="34"/>
      <c r="I418" s="34"/>
      <c r="J418" s="34"/>
      <c r="K418" s="66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  <c r="CP418" s="28"/>
      <c r="CQ418" s="28"/>
      <c r="CR418" s="28"/>
      <c r="CS418" s="28"/>
      <c r="CT418" s="28"/>
      <c r="CU418" s="28"/>
      <c r="CV418" s="28"/>
      <c r="CW418" s="28"/>
      <c r="CX418" s="28"/>
      <c r="CY418" s="28"/>
      <c r="CZ418" s="28"/>
      <c r="DA418" s="28"/>
      <c r="DB418" s="28"/>
      <c r="DC418" s="28"/>
      <c r="DD418" s="28"/>
      <c r="DE418" s="28"/>
      <c r="DF418" s="28"/>
      <c r="DG418" s="28"/>
      <c r="DH418" s="28"/>
      <c r="DI418" s="28"/>
      <c r="DJ418" s="28"/>
      <c r="DK418" s="28"/>
      <c r="DL418" s="28"/>
      <c r="DM418" s="28"/>
      <c r="DN418" s="28"/>
      <c r="DO418" s="28"/>
      <c r="DP418" s="28"/>
      <c r="DQ418" s="28"/>
      <c r="DR418" s="28"/>
      <c r="DS418" s="28"/>
      <c r="DT418" s="28"/>
      <c r="DU418" s="28"/>
    </row>
    <row r="419" spans="1:125" s="4" customFormat="1" ht="30">
      <c r="A419" s="28"/>
      <c r="B419" s="28"/>
      <c r="C419" s="34" t="s">
        <v>110</v>
      </c>
      <c r="D419" s="18" t="s">
        <v>924</v>
      </c>
      <c r="E419" s="19">
        <v>2017</v>
      </c>
      <c r="F419" s="34"/>
      <c r="G419" s="34"/>
      <c r="H419" s="19">
        <v>1197</v>
      </c>
      <c r="I419" s="19">
        <v>8232.1864</v>
      </c>
      <c r="J419" s="34"/>
      <c r="K419" s="71" t="s">
        <v>926</v>
      </c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  <c r="CP419" s="28"/>
      <c r="CQ419" s="28"/>
      <c r="CR419" s="28"/>
      <c r="CS419" s="28"/>
      <c r="CT419" s="28"/>
      <c r="CU419" s="28"/>
      <c r="CV419" s="28"/>
      <c r="CW419" s="28"/>
      <c r="CX419" s="28"/>
      <c r="CY419" s="28"/>
      <c r="CZ419" s="28"/>
      <c r="DA419" s="28"/>
      <c r="DB419" s="28"/>
      <c r="DC419" s="28"/>
      <c r="DD419" s="28"/>
      <c r="DE419" s="28"/>
      <c r="DF419" s="28"/>
      <c r="DG419" s="28"/>
      <c r="DH419" s="28"/>
      <c r="DI419" s="28"/>
      <c r="DJ419" s="28"/>
      <c r="DK419" s="28"/>
      <c r="DL419" s="28"/>
      <c r="DM419" s="28"/>
      <c r="DN419" s="28"/>
      <c r="DO419" s="28"/>
      <c r="DP419" s="28"/>
      <c r="DQ419" s="28"/>
      <c r="DR419" s="28"/>
      <c r="DS419" s="28"/>
      <c r="DT419" s="28"/>
      <c r="DU419" s="28"/>
    </row>
    <row r="420" spans="1:125" s="4" customFormat="1" ht="30">
      <c r="A420" s="28"/>
      <c r="B420" s="28"/>
      <c r="C420" s="34" t="s">
        <v>110</v>
      </c>
      <c r="D420" s="18" t="s">
        <v>925</v>
      </c>
      <c r="E420" s="19">
        <v>2017</v>
      </c>
      <c r="F420" s="34"/>
      <c r="G420" s="34"/>
      <c r="H420" s="19">
        <v>1171.8</v>
      </c>
      <c r="I420" s="19">
        <v>8962.7172</v>
      </c>
      <c r="J420" s="34"/>
      <c r="K420" s="71" t="s">
        <v>927</v>
      </c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  <c r="CW420" s="28"/>
      <c r="CX420" s="28"/>
      <c r="CY420" s="28"/>
      <c r="CZ420" s="28"/>
      <c r="DA420" s="28"/>
      <c r="DB420" s="28"/>
      <c r="DC420" s="28"/>
      <c r="DD420" s="28"/>
      <c r="DE420" s="28"/>
      <c r="DF420" s="28"/>
      <c r="DG420" s="28"/>
      <c r="DH420" s="28"/>
      <c r="DI420" s="28"/>
      <c r="DJ420" s="28"/>
      <c r="DK420" s="28"/>
      <c r="DL420" s="28"/>
      <c r="DM420" s="28"/>
      <c r="DN420" s="28"/>
      <c r="DO420" s="28"/>
      <c r="DP420" s="28"/>
      <c r="DQ420" s="28"/>
      <c r="DR420" s="28"/>
      <c r="DS420" s="28"/>
      <c r="DT420" s="28"/>
      <c r="DU420" s="28"/>
    </row>
    <row r="421" spans="1:125" s="4" customFormat="1" ht="15">
      <c r="A421" s="28"/>
      <c r="B421" s="28"/>
      <c r="C421" s="53"/>
      <c r="D421" s="14" t="s">
        <v>109</v>
      </c>
      <c r="E421" s="53"/>
      <c r="F421" s="53"/>
      <c r="G421" s="53"/>
      <c r="H421" s="53"/>
      <c r="I421" s="53"/>
      <c r="J421" s="15"/>
      <c r="K421" s="6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  <c r="CS421" s="28"/>
      <c r="CT421" s="28"/>
      <c r="CU421" s="28"/>
      <c r="CV421" s="28"/>
      <c r="CW421" s="28"/>
      <c r="CX421" s="28"/>
      <c r="CY421" s="28"/>
      <c r="CZ421" s="28"/>
      <c r="DA421" s="28"/>
      <c r="DB421" s="28"/>
      <c r="DC421" s="28"/>
      <c r="DD421" s="28"/>
      <c r="DE421" s="28"/>
      <c r="DF421" s="28"/>
      <c r="DG421" s="28"/>
      <c r="DH421" s="28"/>
      <c r="DI421" s="28"/>
      <c r="DJ421" s="28"/>
      <c r="DK421" s="28"/>
      <c r="DL421" s="28"/>
      <c r="DM421" s="28"/>
      <c r="DN421" s="28"/>
      <c r="DO421" s="28"/>
      <c r="DP421" s="28"/>
      <c r="DQ421" s="28"/>
      <c r="DR421" s="28"/>
      <c r="DS421" s="28"/>
      <c r="DT421" s="28"/>
      <c r="DU421" s="28"/>
    </row>
    <row r="422" spans="1:125" s="4" customFormat="1" ht="15">
      <c r="A422" s="28"/>
      <c r="B422" s="28"/>
      <c r="C422" s="34"/>
      <c r="D422" s="18"/>
      <c r="E422" s="19"/>
      <c r="F422" s="6"/>
      <c r="G422" s="34"/>
      <c r="H422" s="19"/>
      <c r="I422" s="19"/>
      <c r="J422" s="34"/>
      <c r="K422" s="71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  <c r="CW422" s="28"/>
      <c r="CX422" s="28"/>
      <c r="CY422" s="28"/>
      <c r="CZ422" s="28"/>
      <c r="DA422" s="28"/>
      <c r="DB422" s="28"/>
      <c r="DC422" s="28"/>
      <c r="DD422" s="28"/>
      <c r="DE422" s="28"/>
      <c r="DF422" s="28"/>
      <c r="DG422" s="28"/>
      <c r="DH422" s="28"/>
      <c r="DI422" s="28"/>
      <c r="DJ422" s="28"/>
      <c r="DK422" s="28"/>
      <c r="DL422" s="28"/>
      <c r="DM422" s="28"/>
      <c r="DN422" s="28"/>
      <c r="DO422" s="28"/>
      <c r="DP422" s="28"/>
      <c r="DQ422" s="28"/>
      <c r="DR422" s="28"/>
      <c r="DS422" s="28"/>
      <c r="DT422" s="28"/>
      <c r="DU422" s="28"/>
    </row>
    <row r="423" spans="1:125" s="11" customFormat="1" ht="15">
      <c r="A423" s="28"/>
      <c r="B423" s="28"/>
      <c r="C423" s="6" t="s">
        <v>101</v>
      </c>
      <c r="D423" s="8" t="s">
        <v>88</v>
      </c>
      <c r="E423" s="6"/>
      <c r="F423" s="6"/>
      <c r="G423" s="34"/>
      <c r="H423" s="9">
        <f>SUM(H424:H428)</f>
        <v>1860</v>
      </c>
      <c r="I423" s="9">
        <f>SUM(I424:I428)</f>
        <v>75850.55034</v>
      </c>
      <c r="J423" s="34"/>
      <c r="K423" s="66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  <c r="CP423" s="28"/>
      <c r="CQ423" s="28"/>
      <c r="CR423" s="28"/>
      <c r="CS423" s="28"/>
      <c r="CT423" s="28"/>
      <c r="CU423" s="28"/>
      <c r="CV423" s="28"/>
      <c r="CW423" s="28"/>
      <c r="CX423" s="28"/>
      <c r="CY423" s="28"/>
      <c r="CZ423" s="28"/>
      <c r="DA423" s="28"/>
      <c r="DB423" s="28"/>
      <c r="DC423" s="28"/>
      <c r="DD423" s="28"/>
      <c r="DE423" s="28"/>
      <c r="DF423" s="28"/>
      <c r="DG423" s="28"/>
      <c r="DH423" s="28"/>
      <c r="DI423" s="28"/>
      <c r="DJ423" s="28"/>
      <c r="DK423" s="28"/>
      <c r="DL423" s="28"/>
      <c r="DM423" s="28"/>
      <c r="DN423" s="28"/>
      <c r="DO423" s="28"/>
      <c r="DP423" s="28"/>
      <c r="DQ423" s="28"/>
      <c r="DR423" s="28"/>
      <c r="DS423" s="28"/>
      <c r="DT423" s="28"/>
      <c r="DU423" s="28"/>
    </row>
    <row r="424" spans="1:125" s="4" customFormat="1" ht="15">
      <c r="A424" s="28"/>
      <c r="B424" s="28"/>
      <c r="C424" s="34"/>
      <c r="D424" s="10"/>
      <c r="E424" s="34"/>
      <c r="F424" s="34"/>
      <c r="G424" s="34"/>
      <c r="H424" s="34"/>
      <c r="I424" s="34"/>
      <c r="J424" s="34"/>
      <c r="K424" s="66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  <c r="CS424" s="28"/>
      <c r="CT424" s="28"/>
      <c r="CU424" s="28"/>
      <c r="CV424" s="28"/>
      <c r="CW424" s="28"/>
      <c r="CX424" s="28"/>
      <c r="CY424" s="28"/>
      <c r="CZ424" s="28"/>
      <c r="DA424" s="28"/>
      <c r="DB424" s="28"/>
      <c r="DC424" s="28"/>
      <c r="DD424" s="28"/>
      <c r="DE424" s="28"/>
      <c r="DF424" s="28"/>
      <c r="DG424" s="28"/>
      <c r="DH424" s="28"/>
      <c r="DI424" s="28"/>
      <c r="DJ424" s="28"/>
      <c r="DK424" s="28"/>
      <c r="DL424" s="28"/>
      <c r="DM424" s="28"/>
      <c r="DN424" s="28"/>
      <c r="DO424" s="28"/>
      <c r="DP424" s="28"/>
      <c r="DQ424" s="28"/>
      <c r="DR424" s="28"/>
      <c r="DS424" s="28"/>
      <c r="DT424" s="28"/>
      <c r="DU424" s="28"/>
    </row>
    <row r="425" spans="1:125" s="4" customFormat="1" ht="30">
      <c r="A425" s="28"/>
      <c r="B425" s="28"/>
      <c r="C425" s="34" t="s">
        <v>110</v>
      </c>
      <c r="D425" s="18" t="s">
        <v>928</v>
      </c>
      <c r="E425" s="19">
        <v>2016</v>
      </c>
      <c r="F425" s="34"/>
      <c r="G425" s="34"/>
      <c r="H425" s="19">
        <v>930</v>
      </c>
      <c r="I425" s="19">
        <v>48019.89278</v>
      </c>
      <c r="J425" s="34"/>
      <c r="K425" s="71" t="s">
        <v>930</v>
      </c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  <c r="CP425" s="28"/>
      <c r="CQ425" s="28"/>
      <c r="CR425" s="28"/>
      <c r="CS425" s="28"/>
      <c r="CT425" s="28"/>
      <c r="CU425" s="28"/>
      <c r="CV425" s="28"/>
      <c r="CW425" s="28"/>
      <c r="CX425" s="28"/>
      <c r="CY425" s="28"/>
      <c r="CZ425" s="28"/>
      <c r="DA425" s="28"/>
      <c r="DB425" s="28"/>
      <c r="DC425" s="28"/>
      <c r="DD425" s="28"/>
      <c r="DE425" s="28"/>
      <c r="DF425" s="28"/>
      <c r="DG425" s="28"/>
      <c r="DH425" s="28"/>
      <c r="DI425" s="28"/>
      <c r="DJ425" s="28"/>
      <c r="DK425" s="28"/>
      <c r="DL425" s="28"/>
      <c r="DM425" s="28"/>
      <c r="DN425" s="28"/>
      <c r="DO425" s="28"/>
      <c r="DP425" s="28"/>
      <c r="DQ425" s="28"/>
      <c r="DR425" s="28"/>
      <c r="DS425" s="28"/>
      <c r="DT425" s="28"/>
      <c r="DU425" s="28"/>
    </row>
    <row r="426" spans="1:125" s="4" customFormat="1" ht="45">
      <c r="A426" s="28"/>
      <c r="B426" s="28"/>
      <c r="C426" s="34" t="s">
        <v>110</v>
      </c>
      <c r="D426" s="18" t="s">
        <v>929</v>
      </c>
      <c r="E426" s="19">
        <v>2016</v>
      </c>
      <c r="F426" s="34"/>
      <c r="G426" s="34"/>
      <c r="H426" s="19">
        <v>930</v>
      </c>
      <c r="I426" s="19">
        <v>27830.65756</v>
      </c>
      <c r="J426" s="34"/>
      <c r="K426" s="71" t="s">
        <v>931</v>
      </c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  <c r="CW426" s="28"/>
      <c r="CX426" s="28"/>
      <c r="CY426" s="28"/>
      <c r="CZ426" s="28"/>
      <c r="DA426" s="28"/>
      <c r="DB426" s="28"/>
      <c r="DC426" s="28"/>
      <c r="DD426" s="28"/>
      <c r="DE426" s="28"/>
      <c r="DF426" s="28"/>
      <c r="DG426" s="28"/>
      <c r="DH426" s="28"/>
      <c r="DI426" s="28"/>
      <c r="DJ426" s="28"/>
      <c r="DK426" s="28"/>
      <c r="DL426" s="28"/>
      <c r="DM426" s="28"/>
      <c r="DN426" s="28"/>
      <c r="DO426" s="28"/>
      <c r="DP426" s="28"/>
      <c r="DQ426" s="28"/>
      <c r="DR426" s="28"/>
      <c r="DS426" s="28"/>
      <c r="DT426" s="28"/>
      <c r="DU426" s="28"/>
    </row>
    <row r="427" spans="1:125" s="4" customFormat="1" ht="15">
      <c r="A427" s="28"/>
      <c r="B427" s="28"/>
      <c r="C427" s="53"/>
      <c r="D427" s="14" t="s">
        <v>109</v>
      </c>
      <c r="E427" s="53"/>
      <c r="F427" s="53"/>
      <c r="G427" s="53"/>
      <c r="H427" s="53"/>
      <c r="I427" s="53"/>
      <c r="J427" s="15"/>
      <c r="K427" s="6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  <c r="CP427" s="28"/>
      <c r="CQ427" s="28"/>
      <c r="CR427" s="28"/>
      <c r="CS427" s="28"/>
      <c r="CT427" s="28"/>
      <c r="CU427" s="28"/>
      <c r="CV427" s="28"/>
      <c r="CW427" s="28"/>
      <c r="CX427" s="28"/>
      <c r="CY427" s="28"/>
      <c r="CZ427" s="28"/>
      <c r="DA427" s="28"/>
      <c r="DB427" s="28"/>
      <c r="DC427" s="28"/>
      <c r="DD427" s="28"/>
      <c r="DE427" s="28"/>
      <c r="DF427" s="28"/>
      <c r="DG427" s="28"/>
      <c r="DH427" s="28"/>
      <c r="DI427" s="28"/>
      <c r="DJ427" s="28"/>
      <c r="DK427" s="28"/>
      <c r="DL427" s="28"/>
      <c r="DM427" s="28"/>
      <c r="DN427" s="28"/>
      <c r="DO427" s="28"/>
      <c r="DP427" s="28"/>
      <c r="DQ427" s="28"/>
      <c r="DR427" s="28"/>
      <c r="DS427" s="28"/>
      <c r="DT427" s="28"/>
      <c r="DU427" s="28"/>
    </row>
    <row r="428" spans="1:125" s="4" customFormat="1" ht="15">
      <c r="A428" s="28"/>
      <c r="B428" s="28"/>
      <c r="C428" s="34"/>
      <c r="D428" s="18"/>
      <c r="E428" s="19"/>
      <c r="F428" s="6"/>
      <c r="G428" s="34"/>
      <c r="H428" s="19"/>
      <c r="I428" s="19"/>
      <c r="J428" s="34"/>
      <c r="K428" s="71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  <c r="CW428" s="28"/>
      <c r="CX428" s="28"/>
      <c r="CY428" s="28"/>
      <c r="CZ428" s="28"/>
      <c r="DA428" s="28"/>
      <c r="DB428" s="28"/>
      <c r="DC428" s="28"/>
      <c r="DD428" s="28"/>
      <c r="DE428" s="28"/>
      <c r="DF428" s="28"/>
      <c r="DG428" s="28"/>
      <c r="DH428" s="28"/>
      <c r="DI428" s="28"/>
      <c r="DJ428" s="28"/>
      <c r="DK428" s="28"/>
      <c r="DL428" s="28"/>
      <c r="DM428" s="28"/>
      <c r="DN428" s="28"/>
      <c r="DO428" s="28"/>
      <c r="DP428" s="28"/>
      <c r="DQ428" s="28"/>
      <c r="DR428" s="28"/>
      <c r="DS428" s="28"/>
      <c r="DT428" s="28"/>
      <c r="DU428" s="28"/>
    </row>
    <row r="429" spans="1:125" s="4" customFormat="1" ht="15">
      <c r="A429" s="28"/>
      <c r="B429" s="28"/>
      <c r="C429" s="6" t="s">
        <v>102</v>
      </c>
      <c r="D429" s="8" t="s">
        <v>89</v>
      </c>
      <c r="E429" s="6"/>
      <c r="F429" s="6"/>
      <c r="G429" s="34"/>
      <c r="H429" s="9">
        <f>SUM(H430:H434)</f>
        <v>0</v>
      </c>
      <c r="I429" s="9">
        <f>SUM(I430:I434)</f>
        <v>0</v>
      </c>
      <c r="J429" s="34"/>
      <c r="K429" s="66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  <c r="CS429" s="28"/>
      <c r="CT429" s="28"/>
      <c r="CU429" s="28"/>
      <c r="CV429" s="28"/>
      <c r="CW429" s="28"/>
      <c r="CX429" s="28"/>
      <c r="CY429" s="28"/>
      <c r="CZ429" s="28"/>
      <c r="DA429" s="28"/>
      <c r="DB429" s="28"/>
      <c r="DC429" s="28"/>
      <c r="DD429" s="28"/>
      <c r="DE429" s="28"/>
      <c r="DF429" s="28"/>
      <c r="DG429" s="28"/>
      <c r="DH429" s="28"/>
      <c r="DI429" s="28"/>
      <c r="DJ429" s="28"/>
      <c r="DK429" s="28"/>
      <c r="DL429" s="28"/>
      <c r="DM429" s="28"/>
      <c r="DN429" s="28"/>
      <c r="DO429" s="28"/>
      <c r="DP429" s="28"/>
      <c r="DQ429" s="28"/>
      <c r="DR429" s="28"/>
      <c r="DS429" s="28"/>
      <c r="DT429" s="28"/>
      <c r="DU429" s="28"/>
    </row>
    <row r="430" spans="1:125" s="11" customFormat="1" ht="15">
      <c r="A430" s="28"/>
      <c r="B430" s="28"/>
      <c r="C430" s="34"/>
      <c r="D430" s="10"/>
      <c r="E430" s="34"/>
      <c r="F430" s="34"/>
      <c r="G430" s="34"/>
      <c r="H430" s="34"/>
      <c r="I430" s="34"/>
      <c r="J430" s="34"/>
      <c r="K430" s="66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  <c r="CS430" s="28"/>
      <c r="CT430" s="28"/>
      <c r="CU430" s="28"/>
      <c r="CV430" s="28"/>
      <c r="CW430" s="28"/>
      <c r="CX430" s="28"/>
      <c r="CY430" s="28"/>
      <c r="CZ430" s="28"/>
      <c r="DA430" s="28"/>
      <c r="DB430" s="28"/>
      <c r="DC430" s="28"/>
      <c r="DD430" s="28"/>
      <c r="DE430" s="28"/>
      <c r="DF430" s="28"/>
      <c r="DG430" s="28"/>
      <c r="DH430" s="28"/>
      <c r="DI430" s="28"/>
      <c r="DJ430" s="28"/>
      <c r="DK430" s="28"/>
      <c r="DL430" s="28"/>
      <c r="DM430" s="28"/>
      <c r="DN430" s="28"/>
      <c r="DO430" s="28"/>
      <c r="DP430" s="28"/>
      <c r="DQ430" s="28"/>
      <c r="DR430" s="28"/>
      <c r="DS430" s="28"/>
      <c r="DT430" s="28"/>
      <c r="DU430" s="28"/>
    </row>
    <row r="431" spans="1:125" s="4" customFormat="1" ht="15">
      <c r="A431" s="28"/>
      <c r="B431" s="28"/>
      <c r="C431" s="34" t="s">
        <v>110</v>
      </c>
      <c r="D431" s="18"/>
      <c r="E431" s="19"/>
      <c r="F431" s="34"/>
      <c r="G431" s="34"/>
      <c r="H431" s="19"/>
      <c r="I431" s="19"/>
      <c r="J431" s="34"/>
      <c r="K431" s="71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  <c r="CW431" s="28"/>
      <c r="CX431" s="28"/>
      <c r="CY431" s="28"/>
      <c r="CZ431" s="28"/>
      <c r="DA431" s="28"/>
      <c r="DB431" s="28"/>
      <c r="DC431" s="28"/>
      <c r="DD431" s="28"/>
      <c r="DE431" s="28"/>
      <c r="DF431" s="28"/>
      <c r="DG431" s="28"/>
      <c r="DH431" s="28"/>
      <c r="DI431" s="28"/>
      <c r="DJ431" s="28"/>
      <c r="DK431" s="28"/>
      <c r="DL431" s="28"/>
      <c r="DM431" s="28"/>
      <c r="DN431" s="28"/>
      <c r="DO431" s="28"/>
      <c r="DP431" s="28"/>
      <c r="DQ431" s="28"/>
      <c r="DR431" s="28"/>
      <c r="DS431" s="28"/>
      <c r="DT431" s="28"/>
      <c r="DU431" s="28"/>
    </row>
    <row r="432" spans="1:125" s="4" customFormat="1" ht="15">
      <c r="A432" s="28"/>
      <c r="B432" s="28"/>
      <c r="C432" s="34" t="s">
        <v>110</v>
      </c>
      <c r="D432" s="18"/>
      <c r="E432" s="19"/>
      <c r="F432" s="34"/>
      <c r="G432" s="34"/>
      <c r="H432" s="19"/>
      <c r="I432" s="19"/>
      <c r="J432" s="34"/>
      <c r="K432" s="71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  <c r="CS432" s="28"/>
      <c r="CT432" s="28"/>
      <c r="CU432" s="28"/>
      <c r="CV432" s="28"/>
      <c r="CW432" s="28"/>
      <c r="CX432" s="28"/>
      <c r="CY432" s="28"/>
      <c r="CZ432" s="28"/>
      <c r="DA432" s="28"/>
      <c r="DB432" s="28"/>
      <c r="DC432" s="28"/>
      <c r="DD432" s="28"/>
      <c r="DE432" s="28"/>
      <c r="DF432" s="28"/>
      <c r="DG432" s="28"/>
      <c r="DH432" s="28"/>
      <c r="DI432" s="28"/>
      <c r="DJ432" s="28"/>
      <c r="DK432" s="28"/>
      <c r="DL432" s="28"/>
      <c r="DM432" s="28"/>
      <c r="DN432" s="28"/>
      <c r="DO432" s="28"/>
      <c r="DP432" s="28"/>
      <c r="DQ432" s="28"/>
      <c r="DR432" s="28"/>
      <c r="DS432" s="28"/>
      <c r="DT432" s="28"/>
      <c r="DU432" s="28"/>
    </row>
    <row r="433" spans="1:125" s="4" customFormat="1" ht="15">
      <c r="A433" s="28"/>
      <c r="B433" s="28"/>
      <c r="C433" s="53"/>
      <c r="D433" s="14" t="s">
        <v>109</v>
      </c>
      <c r="E433" s="53"/>
      <c r="F433" s="53"/>
      <c r="G433" s="53"/>
      <c r="H433" s="53"/>
      <c r="I433" s="53"/>
      <c r="J433" s="15"/>
      <c r="K433" s="6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  <c r="CP433" s="28"/>
      <c r="CQ433" s="28"/>
      <c r="CR433" s="28"/>
      <c r="CS433" s="28"/>
      <c r="CT433" s="28"/>
      <c r="CU433" s="28"/>
      <c r="CV433" s="28"/>
      <c r="CW433" s="28"/>
      <c r="CX433" s="28"/>
      <c r="CY433" s="28"/>
      <c r="CZ433" s="28"/>
      <c r="DA433" s="28"/>
      <c r="DB433" s="28"/>
      <c r="DC433" s="28"/>
      <c r="DD433" s="28"/>
      <c r="DE433" s="28"/>
      <c r="DF433" s="28"/>
      <c r="DG433" s="28"/>
      <c r="DH433" s="28"/>
      <c r="DI433" s="28"/>
      <c r="DJ433" s="28"/>
      <c r="DK433" s="28"/>
      <c r="DL433" s="28"/>
      <c r="DM433" s="28"/>
      <c r="DN433" s="28"/>
      <c r="DO433" s="28"/>
      <c r="DP433" s="28"/>
      <c r="DQ433" s="28"/>
      <c r="DR433" s="28"/>
      <c r="DS433" s="28"/>
      <c r="DT433" s="28"/>
      <c r="DU433" s="28"/>
    </row>
    <row r="434" spans="1:125" s="4" customFormat="1" ht="15">
      <c r="A434" s="28"/>
      <c r="B434" s="28"/>
      <c r="C434" s="34"/>
      <c r="D434" s="18"/>
      <c r="E434" s="19"/>
      <c r="F434" s="6"/>
      <c r="G434" s="34"/>
      <c r="H434" s="19"/>
      <c r="I434" s="19"/>
      <c r="J434" s="34"/>
      <c r="K434" s="71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  <c r="CP434" s="28"/>
      <c r="CQ434" s="28"/>
      <c r="CR434" s="28"/>
      <c r="CS434" s="28"/>
      <c r="CT434" s="28"/>
      <c r="CU434" s="28"/>
      <c r="CV434" s="28"/>
      <c r="CW434" s="28"/>
      <c r="CX434" s="28"/>
      <c r="CY434" s="28"/>
      <c r="CZ434" s="28"/>
      <c r="DA434" s="28"/>
      <c r="DB434" s="28"/>
      <c r="DC434" s="28"/>
      <c r="DD434" s="28"/>
      <c r="DE434" s="28"/>
      <c r="DF434" s="28"/>
      <c r="DG434" s="28"/>
      <c r="DH434" s="28"/>
      <c r="DI434" s="28"/>
      <c r="DJ434" s="28"/>
      <c r="DK434" s="28"/>
      <c r="DL434" s="28"/>
      <c r="DM434" s="28"/>
      <c r="DN434" s="28"/>
      <c r="DO434" s="28"/>
      <c r="DP434" s="28"/>
      <c r="DQ434" s="28"/>
      <c r="DR434" s="28"/>
      <c r="DS434" s="28"/>
      <c r="DT434" s="28"/>
      <c r="DU434" s="28"/>
    </row>
    <row r="435" spans="1:125" s="4" customFormat="1" ht="15">
      <c r="A435" s="28"/>
      <c r="B435" s="28"/>
      <c r="C435" s="6" t="s">
        <v>103</v>
      </c>
      <c r="D435" s="8" t="s">
        <v>90</v>
      </c>
      <c r="E435" s="6"/>
      <c r="F435" s="6"/>
      <c r="G435" s="34"/>
      <c r="H435" s="9">
        <f>SUM(H436:H440)</f>
        <v>0</v>
      </c>
      <c r="I435" s="9">
        <f>SUM(I436:I440)</f>
        <v>0</v>
      </c>
      <c r="J435" s="34"/>
      <c r="K435" s="66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28"/>
      <c r="CJ435" s="28"/>
      <c r="CK435" s="28"/>
      <c r="CL435" s="28"/>
      <c r="CM435" s="28"/>
      <c r="CN435" s="28"/>
      <c r="CO435" s="28"/>
      <c r="CP435" s="28"/>
      <c r="CQ435" s="28"/>
      <c r="CR435" s="28"/>
      <c r="CS435" s="28"/>
      <c r="CT435" s="28"/>
      <c r="CU435" s="28"/>
      <c r="CV435" s="28"/>
      <c r="CW435" s="28"/>
      <c r="CX435" s="28"/>
      <c r="CY435" s="28"/>
      <c r="CZ435" s="28"/>
      <c r="DA435" s="28"/>
      <c r="DB435" s="28"/>
      <c r="DC435" s="28"/>
      <c r="DD435" s="28"/>
      <c r="DE435" s="28"/>
      <c r="DF435" s="28"/>
      <c r="DG435" s="28"/>
      <c r="DH435" s="28"/>
      <c r="DI435" s="28"/>
      <c r="DJ435" s="28"/>
      <c r="DK435" s="28"/>
      <c r="DL435" s="28"/>
      <c r="DM435" s="28"/>
      <c r="DN435" s="28"/>
      <c r="DO435" s="28"/>
      <c r="DP435" s="28"/>
      <c r="DQ435" s="28"/>
      <c r="DR435" s="28"/>
      <c r="DS435" s="28"/>
      <c r="DT435" s="28"/>
      <c r="DU435" s="28"/>
    </row>
    <row r="436" spans="1:125" s="11" customFormat="1" ht="15">
      <c r="A436" s="28"/>
      <c r="B436" s="28"/>
      <c r="C436" s="34"/>
      <c r="D436" s="10"/>
      <c r="E436" s="34"/>
      <c r="F436" s="34"/>
      <c r="G436" s="34"/>
      <c r="H436" s="34"/>
      <c r="I436" s="34"/>
      <c r="J436" s="34"/>
      <c r="K436" s="66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  <c r="CP436" s="28"/>
      <c r="CQ436" s="28"/>
      <c r="CR436" s="28"/>
      <c r="CS436" s="28"/>
      <c r="CT436" s="28"/>
      <c r="CU436" s="28"/>
      <c r="CV436" s="28"/>
      <c r="CW436" s="28"/>
      <c r="CX436" s="28"/>
      <c r="CY436" s="28"/>
      <c r="CZ436" s="28"/>
      <c r="DA436" s="28"/>
      <c r="DB436" s="28"/>
      <c r="DC436" s="28"/>
      <c r="DD436" s="28"/>
      <c r="DE436" s="28"/>
      <c r="DF436" s="28"/>
      <c r="DG436" s="28"/>
      <c r="DH436" s="28"/>
      <c r="DI436" s="28"/>
      <c r="DJ436" s="28"/>
      <c r="DK436" s="28"/>
      <c r="DL436" s="28"/>
      <c r="DM436" s="28"/>
      <c r="DN436" s="28"/>
      <c r="DO436" s="28"/>
      <c r="DP436" s="28"/>
      <c r="DQ436" s="28"/>
      <c r="DR436" s="28"/>
      <c r="DS436" s="28"/>
      <c r="DT436" s="28"/>
      <c r="DU436" s="28"/>
    </row>
    <row r="437" spans="1:125" s="4" customFormat="1" ht="15">
      <c r="A437" s="28"/>
      <c r="B437" s="28"/>
      <c r="C437" s="34" t="s">
        <v>110</v>
      </c>
      <c r="D437" s="18" t="s">
        <v>107</v>
      </c>
      <c r="E437" s="19"/>
      <c r="F437" s="34"/>
      <c r="G437" s="34"/>
      <c r="H437" s="19"/>
      <c r="I437" s="19"/>
      <c r="J437" s="34"/>
      <c r="K437" s="71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  <c r="CP437" s="28"/>
      <c r="CQ437" s="28"/>
      <c r="CR437" s="28"/>
      <c r="CS437" s="28"/>
      <c r="CT437" s="28"/>
      <c r="CU437" s="28"/>
      <c r="CV437" s="28"/>
      <c r="CW437" s="28"/>
      <c r="CX437" s="28"/>
      <c r="CY437" s="28"/>
      <c r="CZ437" s="28"/>
      <c r="DA437" s="28"/>
      <c r="DB437" s="28"/>
      <c r="DC437" s="28"/>
      <c r="DD437" s="28"/>
      <c r="DE437" s="28"/>
      <c r="DF437" s="28"/>
      <c r="DG437" s="28"/>
      <c r="DH437" s="28"/>
      <c r="DI437" s="28"/>
      <c r="DJ437" s="28"/>
      <c r="DK437" s="28"/>
      <c r="DL437" s="28"/>
      <c r="DM437" s="28"/>
      <c r="DN437" s="28"/>
      <c r="DO437" s="28"/>
      <c r="DP437" s="28"/>
      <c r="DQ437" s="28"/>
      <c r="DR437" s="28"/>
      <c r="DS437" s="28"/>
      <c r="DT437" s="28"/>
      <c r="DU437" s="28"/>
    </row>
    <row r="438" spans="1:125" s="4" customFormat="1" ht="15">
      <c r="A438" s="28"/>
      <c r="B438" s="28"/>
      <c r="C438" s="34" t="s">
        <v>110</v>
      </c>
      <c r="D438" s="18" t="s">
        <v>108</v>
      </c>
      <c r="E438" s="19"/>
      <c r="F438" s="34"/>
      <c r="G438" s="34"/>
      <c r="H438" s="19"/>
      <c r="I438" s="19"/>
      <c r="J438" s="34"/>
      <c r="K438" s="71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  <c r="CG438" s="28"/>
      <c r="CH438" s="28"/>
      <c r="CI438" s="28"/>
      <c r="CJ438" s="28"/>
      <c r="CK438" s="28"/>
      <c r="CL438" s="28"/>
      <c r="CM438" s="28"/>
      <c r="CN438" s="28"/>
      <c r="CO438" s="28"/>
      <c r="CP438" s="28"/>
      <c r="CQ438" s="28"/>
      <c r="CR438" s="28"/>
      <c r="CS438" s="28"/>
      <c r="CT438" s="28"/>
      <c r="CU438" s="28"/>
      <c r="CV438" s="28"/>
      <c r="CW438" s="28"/>
      <c r="CX438" s="28"/>
      <c r="CY438" s="28"/>
      <c r="CZ438" s="28"/>
      <c r="DA438" s="28"/>
      <c r="DB438" s="28"/>
      <c r="DC438" s="28"/>
      <c r="DD438" s="28"/>
      <c r="DE438" s="28"/>
      <c r="DF438" s="28"/>
      <c r="DG438" s="28"/>
      <c r="DH438" s="28"/>
      <c r="DI438" s="28"/>
      <c r="DJ438" s="28"/>
      <c r="DK438" s="28"/>
      <c r="DL438" s="28"/>
      <c r="DM438" s="28"/>
      <c r="DN438" s="28"/>
      <c r="DO438" s="28"/>
      <c r="DP438" s="28"/>
      <c r="DQ438" s="28"/>
      <c r="DR438" s="28"/>
      <c r="DS438" s="28"/>
      <c r="DT438" s="28"/>
      <c r="DU438" s="28"/>
    </row>
    <row r="439" spans="1:125" s="4" customFormat="1" ht="15">
      <c r="A439" s="28"/>
      <c r="B439" s="28"/>
      <c r="C439" s="53"/>
      <c r="D439" s="14" t="s">
        <v>109</v>
      </c>
      <c r="E439" s="53"/>
      <c r="F439" s="53"/>
      <c r="G439" s="53"/>
      <c r="H439" s="53"/>
      <c r="I439" s="53"/>
      <c r="J439" s="15"/>
      <c r="K439" s="6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  <c r="CP439" s="28"/>
      <c r="CQ439" s="28"/>
      <c r="CR439" s="28"/>
      <c r="CS439" s="28"/>
      <c r="CT439" s="28"/>
      <c r="CU439" s="28"/>
      <c r="CV439" s="28"/>
      <c r="CW439" s="28"/>
      <c r="CX439" s="28"/>
      <c r="CY439" s="28"/>
      <c r="CZ439" s="28"/>
      <c r="DA439" s="28"/>
      <c r="DB439" s="28"/>
      <c r="DC439" s="28"/>
      <c r="DD439" s="28"/>
      <c r="DE439" s="28"/>
      <c r="DF439" s="28"/>
      <c r="DG439" s="28"/>
      <c r="DH439" s="28"/>
      <c r="DI439" s="28"/>
      <c r="DJ439" s="28"/>
      <c r="DK439" s="28"/>
      <c r="DL439" s="28"/>
      <c r="DM439" s="28"/>
      <c r="DN439" s="28"/>
      <c r="DO439" s="28"/>
      <c r="DP439" s="28"/>
      <c r="DQ439" s="28"/>
      <c r="DR439" s="28"/>
      <c r="DS439" s="28"/>
      <c r="DT439" s="28"/>
      <c r="DU439" s="28"/>
    </row>
    <row r="440" spans="1:125" s="4" customFormat="1" ht="15.75" customHeight="1">
      <c r="A440" s="28"/>
      <c r="B440" s="28"/>
      <c r="C440" s="34"/>
      <c r="D440" s="18"/>
      <c r="E440" s="19"/>
      <c r="F440" s="6"/>
      <c r="G440" s="34"/>
      <c r="H440" s="19"/>
      <c r="I440" s="19"/>
      <c r="J440" s="34"/>
      <c r="K440" s="71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  <c r="CG440" s="28"/>
      <c r="CH440" s="28"/>
      <c r="CI440" s="28"/>
      <c r="CJ440" s="28"/>
      <c r="CK440" s="28"/>
      <c r="CL440" s="28"/>
      <c r="CM440" s="28"/>
      <c r="CN440" s="28"/>
      <c r="CO440" s="28"/>
      <c r="CP440" s="28"/>
      <c r="CQ440" s="28"/>
      <c r="CR440" s="28"/>
      <c r="CS440" s="28"/>
      <c r="CT440" s="28"/>
      <c r="CU440" s="28"/>
      <c r="CV440" s="28"/>
      <c r="CW440" s="28"/>
      <c r="CX440" s="28"/>
      <c r="CY440" s="28"/>
      <c r="CZ440" s="28"/>
      <c r="DA440" s="28"/>
      <c r="DB440" s="28"/>
      <c r="DC440" s="28"/>
      <c r="DD440" s="28"/>
      <c r="DE440" s="28"/>
      <c r="DF440" s="28"/>
      <c r="DG440" s="28"/>
      <c r="DH440" s="28"/>
      <c r="DI440" s="28"/>
      <c r="DJ440" s="28"/>
      <c r="DK440" s="28"/>
      <c r="DL440" s="28"/>
      <c r="DM440" s="28"/>
      <c r="DN440" s="28"/>
      <c r="DO440" s="28"/>
      <c r="DP440" s="28"/>
      <c r="DQ440" s="28"/>
      <c r="DR440" s="28"/>
      <c r="DS440" s="28"/>
      <c r="DT440" s="28"/>
      <c r="DU440" s="28"/>
    </row>
    <row r="441" spans="3:11" s="28" customFormat="1" ht="15">
      <c r="C441" s="34"/>
      <c r="D441" s="10"/>
      <c r="E441" s="34"/>
      <c r="F441" s="34"/>
      <c r="G441" s="34"/>
      <c r="H441" s="34"/>
      <c r="I441" s="34"/>
      <c r="J441" s="34"/>
      <c r="K441" s="66"/>
    </row>
    <row r="442" spans="3:11" s="28" customFormat="1" ht="15" customHeight="1">
      <c r="C442" s="59" t="s">
        <v>12</v>
      </c>
      <c r="D442" s="88" t="s">
        <v>13</v>
      </c>
      <c r="E442" s="89"/>
      <c r="F442" s="89"/>
      <c r="G442" s="89"/>
      <c r="H442" s="89"/>
      <c r="I442" s="89"/>
      <c r="J442" s="89"/>
      <c r="K442" s="90"/>
    </row>
    <row r="443" spans="3:11" s="28" customFormat="1" ht="15">
      <c r="C443" s="59"/>
      <c r="D443" s="60"/>
      <c r="E443" s="20"/>
      <c r="F443" s="6"/>
      <c r="G443" s="34"/>
      <c r="H443" s="9">
        <f>SUM(H444:H448)</f>
        <v>0</v>
      </c>
      <c r="I443" s="9">
        <f>SUM(I444:I448)</f>
        <v>0</v>
      </c>
      <c r="J443" s="34"/>
      <c r="K443" s="66"/>
    </row>
    <row r="444" spans="3:11" s="28" customFormat="1" ht="15">
      <c r="C444" s="34"/>
      <c r="D444" s="10"/>
      <c r="E444" s="34"/>
      <c r="F444" s="34"/>
      <c r="G444" s="34"/>
      <c r="H444" s="34"/>
      <c r="I444" s="34"/>
      <c r="J444" s="34"/>
      <c r="K444" s="66"/>
    </row>
    <row r="445" spans="3:11" s="28" customFormat="1" ht="15">
      <c r="C445" s="34" t="s">
        <v>110</v>
      </c>
      <c r="D445" s="18" t="s">
        <v>107</v>
      </c>
      <c r="E445" s="19"/>
      <c r="F445" s="34"/>
      <c r="G445" s="34"/>
      <c r="H445" s="19"/>
      <c r="I445" s="19"/>
      <c r="J445" s="34"/>
      <c r="K445" s="71"/>
    </row>
    <row r="446" spans="3:11" s="28" customFormat="1" ht="15">
      <c r="C446" s="34" t="s">
        <v>110</v>
      </c>
      <c r="D446" s="18" t="s">
        <v>108</v>
      </c>
      <c r="E446" s="19"/>
      <c r="F446" s="34"/>
      <c r="G446" s="34"/>
      <c r="H446" s="19"/>
      <c r="I446" s="19"/>
      <c r="J446" s="34"/>
      <c r="K446" s="71"/>
    </row>
    <row r="447" spans="3:11" s="28" customFormat="1" ht="15">
      <c r="C447" s="53"/>
      <c r="D447" s="14" t="s">
        <v>109</v>
      </c>
      <c r="E447" s="53"/>
      <c r="F447" s="53"/>
      <c r="G447" s="53"/>
      <c r="H447" s="53"/>
      <c r="I447" s="53"/>
      <c r="J447" s="15"/>
      <c r="K447" s="68"/>
    </row>
    <row r="448" spans="3:11" s="28" customFormat="1" ht="15">
      <c r="C448" s="34"/>
      <c r="D448" s="18"/>
      <c r="E448" s="19"/>
      <c r="F448" s="6"/>
      <c r="G448" s="34"/>
      <c r="H448" s="19"/>
      <c r="I448" s="19"/>
      <c r="J448" s="34"/>
      <c r="K448" s="71"/>
    </row>
    <row r="449" spans="3:11" s="28" customFormat="1" ht="15" customHeight="1">
      <c r="C449" s="59" t="s">
        <v>14</v>
      </c>
      <c r="D449" s="85" t="s">
        <v>15</v>
      </c>
      <c r="E449" s="86"/>
      <c r="F449" s="86"/>
      <c r="G449" s="86"/>
      <c r="H449" s="86"/>
      <c r="I449" s="86"/>
      <c r="J449" s="86"/>
      <c r="K449" s="87"/>
    </row>
    <row r="450" spans="3:11" s="28" customFormat="1" ht="15">
      <c r="C450" s="6" t="s">
        <v>93</v>
      </c>
      <c r="D450" s="7" t="s">
        <v>91</v>
      </c>
      <c r="E450" s="12"/>
      <c r="F450" s="6"/>
      <c r="G450" s="34"/>
      <c r="H450" s="9">
        <f>SUM(H451:H455)</f>
        <v>0</v>
      </c>
      <c r="I450" s="9">
        <f>SUM(I451:I455)</f>
        <v>0</v>
      </c>
      <c r="J450" s="34"/>
      <c r="K450" s="66"/>
    </row>
    <row r="451" spans="3:11" s="28" customFormat="1" ht="15">
      <c r="C451" s="34"/>
      <c r="D451" s="10"/>
      <c r="E451" s="34"/>
      <c r="F451" s="34"/>
      <c r="G451" s="34"/>
      <c r="H451" s="34"/>
      <c r="I451" s="34"/>
      <c r="J451" s="34"/>
      <c r="K451" s="66"/>
    </row>
    <row r="452" spans="3:11" s="28" customFormat="1" ht="15">
      <c r="C452" s="34" t="s">
        <v>110</v>
      </c>
      <c r="D452" s="18" t="s">
        <v>107</v>
      </c>
      <c r="E452" s="19"/>
      <c r="F452" s="34"/>
      <c r="G452" s="34"/>
      <c r="H452" s="19"/>
      <c r="I452" s="19"/>
      <c r="J452" s="34"/>
      <c r="K452" s="71"/>
    </row>
    <row r="453" spans="3:11" s="28" customFormat="1" ht="15">
      <c r="C453" s="34" t="s">
        <v>110</v>
      </c>
      <c r="D453" s="18" t="s">
        <v>108</v>
      </c>
      <c r="E453" s="19"/>
      <c r="F453" s="34"/>
      <c r="G453" s="34"/>
      <c r="H453" s="19"/>
      <c r="I453" s="19"/>
      <c r="J453" s="34"/>
      <c r="K453" s="71"/>
    </row>
    <row r="454" spans="3:11" s="28" customFormat="1" ht="15">
      <c r="C454" s="53"/>
      <c r="D454" s="14" t="s">
        <v>109</v>
      </c>
      <c r="E454" s="53"/>
      <c r="F454" s="53"/>
      <c r="G454" s="53"/>
      <c r="H454" s="53"/>
      <c r="I454" s="53"/>
      <c r="J454" s="15"/>
      <c r="K454" s="68"/>
    </row>
    <row r="455" spans="3:11" s="28" customFormat="1" ht="15">
      <c r="C455" s="34"/>
      <c r="D455" s="18"/>
      <c r="E455" s="19"/>
      <c r="F455" s="6"/>
      <c r="G455" s="34"/>
      <c r="H455" s="19"/>
      <c r="I455" s="19"/>
      <c r="J455" s="34"/>
      <c r="K455" s="71"/>
    </row>
    <row r="456" spans="3:11" s="28" customFormat="1" ht="15">
      <c r="C456" s="6" t="s">
        <v>94</v>
      </c>
      <c r="D456" s="7" t="s">
        <v>92</v>
      </c>
      <c r="E456" s="12"/>
      <c r="F456" s="6"/>
      <c r="G456" s="34"/>
      <c r="H456" s="9">
        <f>SUM(H457:H461)</f>
        <v>0</v>
      </c>
      <c r="I456" s="9">
        <f>SUM(I457:I461)</f>
        <v>0</v>
      </c>
      <c r="J456" s="34"/>
      <c r="K456" s="66"/>
    </row>
    <row r="457" spans="3:11" s="28" customFormat="1" ht="15">
      <c r="C457" s="34"/>
      <c r="D457" s="10"/>
      <c r="E457" s="34"/>
      <c r="F457" s="34"/>
      <c r="G457" s="34"/>
      <c r="H457" s="34"/>
      <c r="I457" s="34"/>
      <c r="J457" s="34"/>
      <c r="K457" s="66"/>
    </row>
    <row r="458" spans="3:11" s="28" customFormat="1" ht="15">
      <c r="C458" s="34" t="s">
        <v>110</v>
      </c>
      <c r="D458" s="18" t="s">
        <v>107</v>
      </c>
      <c r="E458" s="19"/>
      <c r="F458" s="34"/>
      <c r="G458" s="34"/>
      <c r="H458" s="19"/>
      <c r="I458" s="19"/>
      <c r="J458" s="34"/>
      <c r="K458" s="71"/>
    </row>
    <row r="459" spans="3:11" s="28" customFormat="1" ht="15">
      <c r="C459" s="34" t="s">
        <v>110</v>
      </c>
      <c r="D459" s="18" t="s">
        <v>108</v>
      </c>
      <c r="E459" s="19"/>
      <c r="F459" s="34"/>
      <c r="G459" s="34"/>
      <c r="H459" s="19"/>
      <c r="I459" s="19"/>
      <c r="J459" s="34"/>
      <c r="K459" s="71"/>
    </row>
    <row r="460" spans="3:11" s="28" customFormat="1" ht="15">
      <c r="C460" s="53"/>
      <c r="D460" s="14" t="s">
        <v>109</v>
      </c>
      <c r="E460" s="53"/>
      <c r="F460" s="53"/>
      <c r="G460" s="53"/>
      <c r="H460" s="53"/>
      <c r="I460" s="53"/>
      <c r="J460" s="15"/>
      <c r="K460" s="68"/>
    </row>
    <row r="461" spans="3:11" s="28" customFormat="1" ht="15">
      <c r="C461" s="34"/>
      <c r="D461" s="18"/>
      <c r="E461" s="19"/>
      <c r="F461" s="6"/>
      <c r="G461" s="34"/>
      <c r="H461" s="19"/>
      <c r="I461" s="19"/>
      <c r="J461" s="34"/>
      <c r="K461" s="71"/>
    </row>
    <row r="462" spans="3:11" s="24" customFormat="1" ht="15">
      <c r="C462" s="28"/>
      <c r="D462" s="28"/>
      <c r="E462" s="28"/>
      <c r="F462" s="28"/>
      <c r="G462" s="28"/>
      <c r="H462" s="28"/>
      <c r="I462" s="28"/>
      <c r="J462" s="28"/>
      <c r="K462" s="28"/>
    </row>
    <row r="463" s="24" customFormat="1" ht="15">
      <c r="K463" s="28"/>
    </row>
    <row r="464" s="24" customFormat="1" ht="15">
      <c r="K464" s="28"/>
    </row>
    <row r="465" s="24" customFormat="1" ht="15">
      <c r="K465" s="28"/>
    </row>
    <row r="466" s="24" customFormat="1" ht="15">
      <c r="K466" s="28"/>
    </row>
    <row r="467" s="24" customFormat="1" ht="15">
      <c r="K467" s="28"/>
    </row>
    <row r="468" s="24" customFormat="1" ht="15">
      <c r="K468" s="28"/>
    </row>
    <row r="469" s="24" customFormat="1" ht="15">
      <c r="K469" s="28"/>
    </row>
    <row r="470" s="24" customFormat="1" ht="15">
      <c r="K470" s="28"/>
    </row>
    <row r="471" s="24" customFormat="1" ht="15">
      <c r="K471" s="28"/>
    </row>
    <row r="472" s="24" customFormat="1" ht="15">
      <c r="K472" s="28"/>
    </row>
    <row r="473" s="24" customFormat="1" ht="15">
      <c r="K473" s="28"/>
    </row>
    <row r="474" s="24" customFormat="1" ht="15">
      <c r="K474" s="28"/>
    </row>
    <row r="475" s="24" customFormat="1" ht="15">
      <c r="K475" s="28"/>
    </row>
    <row r="476" s="24" customFormat="1" ht="15">
      <c r="K476" s="28"/>
    </row>
    <row r="477" s="24" customFormat="1" ht="15">
      <c r="K477" s="28"/>
    </row>
    <row r="478" s="24" customFormat="1" ht="15">
      <c r="K478" s="28"/>
    </row>
    <row r="479" s="24" customFormat="1" ht="15">
      <c r="K479" s="28"/>
    </row>
    <row r="480" s="24" customFormat="1" ht="15">
      <c r="K480" s="28"/>
    </row>
    <row r="481" s="24" customFormat="1" ht="15">
      <c r="K481" s="28"/>
    </row>
    <row r="482" s="24" customFormat="1" ht="15">
      <c r="K482" s="28"/>
    </row>
    <row r="483" s="24" customFormat="1" ht="15">
      <c r="K483" s="28"/>
    </row>
    <row r="484" s="24" customFormat="1" ht="15">
      <c r="K484" s="28"/>
    </row>
    <row r="485" s="24" customFormat="1" ht="15">
      <c r="K485" s="28"/>
    </row>
    <row r="486" s="24" customFormat="1" ht="15">
      <c r="K486" s="28"/>
    </row>
    <row r="487" s="24" customFormat="1" ht="15">
      <c r="K487" s="28"/>
    </row>
    <row r="488" s="24" customFormat="1" ht="15">
      <c r="K488" s="28"/>
    </row>
    <row r="489" s="24" customFormat="1" ht="15">
      <c r="K489" s="28"/>
    </row>
    <row r="490" s="24" customFormat="1" ht="15">
      <c r="K490" s="28"/>
    </row>
    <row r="491" s="24" customFormat="1" ht="15">
      <c r="K491" s="28"/>
    </row>
    <row r="492" s="24" customFormat="1" ht="15">
      <c r="K492" s="28"/>
    </row>
    <row r="493" s="24" customFormat="1" ht="15">
      <c r="K493" s="28"/>
    </row>
    <row r="494" s="24" customFormat="1" ht="15">
      <c r="K494" s="28"/>
    </row>
    <row r="495" s="24" customFormat="1" ht="15">
      <c r="K495" s="28"/>
    </row>
    <row r="496" s="24" customFormat="1" ht="15">
      <c r="K496" s="28"/>
    </row>
    <row r="497" s="24" customFormat="1" ht="15">
      <c r="K497" s="28"/>
    </row>
    <row r="498" s="24" customFormat="1" ht="15">
      <c r="K498" s="28"/>
    </row>
    <row r="499" s="24" customFormat="1" ht="15">
      <c r="K499" s="28"/>
    </row>
    <row r="500" s="24" customFormat="1" ht="15">
      <c r="K500" s="28"/>
    </row>
    <row r="501" s="24" customFormat="1" ht="15">
      <c r="K501" s="28"/>
    </row>
    <row r="502" s="24" customFormat="1" ht="15">
      <c r="K502" s="28"/>
    </row>
    <row r="503" s="24" customFormat="1" ht="15">
      <c r="K503" s="28"/>
    </row>
    <row r="504" s="24" customFormat="1" ht="15">
      <c r="K504" s="28"/>
    </row>
    <row r="505" s="24" customFormat="1" ht="15">
      <c r="K505" s="28"/>
    </row>
    <row r="506" s="24" customFormat="1" ht="15">
      <c r="K506" s="28"/>
    </row>
    <row r="507" s="24" customFormat="1" ht="15">
      <c r="K507" s="28"/>
    </row>
    <row r="508" s="24" customFormat="1" ht="15">
      <c r="K508" s="28"/>
    </row>
    <row r="509" s="24" customFormat="1" ht="15">
      <c r="K509" s="28"/>
    </row>
    <row r="510" s="24" customFormat="1" ht="15">
      <c r="K510" s="28"/>
    </row>
    <row r="511" s="24" customFormat="1" ht="15">
      <c r="K511" s="28"/>
    </row>
    <row r="512" s="24" customFormat="1" ht="15">
      <c r="K512" s="28"/>
    </row>
    <row r="513" s="24" customFormat="1" ht="15">
      <c r="K513" s="28"/>
    </row>
    <row r="514" s="24" customFormat="1" ht="15">
      <c r="K514" s="28"/>
    </row>
    <row r="515" s="24" customFormat="1" ht="15">
      <c r="K515" s="28"/>
    </row>
    <row r="516" s="24" customFormat="1" ht="15">
      <c r="K516" s="28"/>
    </row>
    <row r="517" s="24" customFormat="1" ht="15">
      <c r="K517" s="28"/>
    </row>
    <row r="518" s="24" customFormat="1" ht="15">
      <c r="K518" s="28"/>
    </row>
    <row r="519" s="24" customFormat="1" ht="15">
      <c r="K519" s="28"/>
    </row>
    <row r="520" s="24" customFormat="1" ht="15">
      <c r="K520" s="28"/>
    </row>
    <row r="521" s="24" customFormat="1" ht="15">
      <c r="K521" s="28"/>
    </row>
    <row r="522" s="24" customFormat="1" ht="15">
      <c r="K522" s="28"/>
    </row>
    <row r="523" s="24" customFormat="1" ht="15">
      <c r="K523" s="28"/>
    </row>
    <row r="524" s="24" customFormat="1" ht="15">
      <c r="K524" s="28"/>
    </row>
    <row r="525" s="24" customFormat="1" ht="15">
      <c r="K525" s="28"/>
    </row>
    <row r="526" s="24" customFormat="1" ht="15">
      <c r="K526" s="28"/>
    </row>
    <row r="527" s="24" customFormat="1" ht="15">
      <c r="K527" s="28"/>
    </row>
    <row r="528" s="24" customFormat="1" ht="15">
      <c r="K528" s="28"/>
    </row>
    <row r="529" s="24" customFormat="1" ht="15">
      <c r="K529" s="28"/>
    </row>
    <row r="530" s="24" customFormat="1" ht="15">
      <c r="K530" s="28"/>
    </row>
    <row r="531" s="24" customFormat="1" ht="15">
      <c r="K531" s="28"/>
    </row>
    <row r="532" s="24" customFormat="1" ht="15">
      <c r="K532" s="28"/>
    </row>
    <row r="533" s="24" customFormat="1" ht="15">
      <c r="K533" s="28"/>
    </row>
    <row r="534" s="24" customFormat="1" ht="15">
      <c r="K534" s="28"/>
    </row>
    <row r="535" s="24" customFormat="1" ht="15">
      <c r="K535" s="28"/>
    </row>
    <row r="536" s="24" customFormat="1" ht="15">
      <c r="K536" s="28"/>
    </row>
    <row r="537" s="24" customFormat="1" ht="15">
      <c r="K537" s="28"/>
    </row>
    <row r="538" s="24" customFormat="1" ht="15">
      <c r="K538" s="28"/>
    </row>
    <row r="539" s="24" customFormat="1" ht="15">
      <c r="K539" s="28"/>
    </row>
    <row r="540" s="24" customFormat="1" ht="15">
      <c r="K540" s="28"/>
    </row>
    <row r="541" s="24" customFormat="1" ht="15">
      <c r="K541" s="28"/>
    </row>
    <row r="542" s="24" customFormat="1" ht="15">
      <c r="K542" s="28"/>
    </row>
    <row r="543" s="24" customFormat="1" ht="15">
      <c r="K543" s="28"/>
    </row>
    <row r="544" s="24" customFormat="1" ht="15">
      <c r="K544" s="28"/>
    </row>
    <row r="545" s="24" customFormat="1" ht="15">
      <c r="K545" s="28"/>
    </row>
    <row r="546" s="24" customFormat="1" ht="15">
      <c r="K546" s="28"/>
    </row>
    <row r="547" s="24" customFormat="1" ht="15">
      <c r="K547" s="28"/>
    </row>
    <row r="548" s="24" customFormat="1" ht="15">
      <c r="K548" s="28"/>
    </row>
    <row r="549" s="24" customFormat="1" ht="15">
      <c r="K549" s="28"/>
    </row>
    <row r="550" s="24" customFormat="1" ht="15">
      <c r="K550" s="28"/>
    </row>
    <row r="551" s="24" customFormat="1" ht="15">
      <c r="K551" s="28"/>
    </row>
    <row r="552" s="24" customFormat="1" ht="15">
      <c r="K552" s="28"/>
    </row>
    <row r="553" s="24" customFormat="1" ht="15">
      <c r="K553" s="28"/>
    </row>
    <row r="554" s="24" customFormat="1" ht="15">
      <c r="K554" s="28"/>
    </row>
    <row r="555" s="24" customFormat="1" ht="15">
      <c r="K555" s="28"/>
    </row>
    <row r="556" s="24" customFormat="1" ht="15">
      <c r="K556" s="28"/>
    </row>
    <row r="557" s="24" customFormat="1" ht="15">
      <c r="K557" s="28"/>
    </row>
    <row r="558" s="24" customFormat="1" ht="15">
      <c r="K558" s="28"/>
    </row>
    <row r="559" s="24" customFormat="1" ht="15">
      <c r="K559" s="28"/>
    </row>
    <row r="560" s="24" customFormat="1" ht="15">
      <c r="K560" s="28"/>
    </row>
    <row r="561" s="24" customFormat="1" ht="15">
      <c r="K561" s="28"/>
    </row>
    <row r="562" s="24" customFormat="1" ht="15">
      <c r="K562" s="28"/>
    </row>
    <row r="563" s="24" customFormat="1" ht="15">
      <c r="K563" s="28"/>
    </row>
    <row r="564" s="24" customFormat="1" ht="15">
      <c r="K564" s="28"/>
    </row>
    <row r="565" s="24" customFormat="1" ht="15">
      <c r="K565" s="28"/>
    </row>
    <row r="566" s="24" customFormat="1" ht="15">
      <c r="K566" s="28"/>
    </row>
    <row r="567" s="24" customFormat="1" ht="15">
      <c r="K567" s="28"/>
    </row>
    <row r="568" s="24" customFormat="1" ht="15">
      <c r="K568" s="28"/>
    </row>
    <row r="569" s="24" customFormat="1" ht="15">
      <c r="K569" s="28"/>
    </row>
    <row r="570" s="24" customFormat="1" ht="15">
      <c r="K570" s="28"/>
    </row>
    <row r="571" s="24" customFormat="1" ht="15">
      <c r="K571" s="28"/>
    </row>
    <row r="572" s="24" customFormat="1" ht="15">
      <c r="K572" s="28"/>
    </row>
    <row r="573" s="24" customFormat="1" ht="15">
      <c r="K573" s="28"/>
    </row>
    <row r="574" s="24" customFormat="1" ht="15">
      <c r="K574" s="28"/>
    </row>
    <row r="575" s="24" customFormat="1" ht="15">
      <c r="K575" s="28"/>
    </row>
    <row r="576" s="24" customFormat="1" ht="15">
      <c r="K576" s="28"/>
    </row>
    <row r="577" s="24" customFormat="1" ht="15">
      <c r="K577" s="28"/>
    </row>
    <row r="578" s="24" customFormat="1" ht="15">
      <c r="K578" s="28"/>
    </row>
    <row r="579" s="24" customFormat="1" ht="15">
      <c r="K579" s="28"/>
    </row>
    <row r="580" s="24" customFormat="1" ht="15">
      <c r="K580" s="28"/>
    </row>
    <row r="581" s="24" customFormat="1" ht="15">
      <c r="K581" s="28"/>
    </row>
    <row r="582" s="24" customFormat="1" ht="15">
      <c r="K582" s="28"/>
    </row>
    <row r="583" s="24" customFormat="1" ht="15">
      <c r="K583" s="28"/>
    </row>
    <row r="584" s="24" customFormat="1" ht="15">
      <c r="K584" s="28"/>
    </row>
    <row r="585" s="24" customFormat="1" ht="15">
      <c r="K585" s="28"/>
    </row>
    <row r="586" s="24" customFormat="1" ht="15">
      <c r="K586" s="28"/>
    </row>
    <row r="587" s="24" customFormat="1" ht="15">
      <c r="K587" s="28"/>
    </row>
    <row r="588" s="24" customFormat="1" ht="15">
      <c r="K588" s="28"/>
    </row>
    <row r="589" s="24" customFormat="1" ht="15">
      <c r="K589" s="28"/>
    </row>
    <row r="590" s="24" customFormat="1" ht="15">
      <c r="K590" s="28"/>
    </row>
    <row r="591" s="24" customFormat="1" ht="15">
      <c r="K591" s="28"/>
    </row>
    <row r="592" s="24" customFormat="1" ht="15">
      <c r="K592" s="28"/>
    </row>
    <row r="593" s="24" customFormat="1" ht="15">
      <c r="K593" s="28"/>
    </row>
    <row r="594" s="24" customFormat="1" ht="15">
      <c r="K594" s="28"/>
    </row>
    <row r="595" s="24" customFormat="1" ht="15">
      <c r="K595" s="28"/>
    </row>
    <row r="596" s="24" customFormat="1" ht="15">
      <c r="K596" s="28"/>
    </row>
    <row r="597" s="24" customFormat="1" ht="15">
      <c r="K597" s="28"/>
    </row>
    <row r="598" s="24" customFormat="1" ht="15">
      <c r="K598" s="28"/>
    </row>
    <row r="599" s="24" customFormat="1" ht="15">
      <c r="K599" s="28"/>
    </row>
    <row r="600" s="24" customFormat="1" ht="15">
      <c r="K600" s="28"/>
    </row>
    <row r="601" s="24" customFormat="1" ht="15">
      <c r="K601" s="28"/>
    </row>
    <row r="602" s="24" customFormat="1" ht="15">
      <c r="K602" s="28"/>
    </row>
    <row r="603" s="24" customFormat="1" ht="15">
      <c r="K603" s="28"/>
    </row>
    <row r="604" s="24" customFormat="1" ht="15">
      <c r="K604" s="28"/>
    </row>
    <row r="605" s="24" customFormat="1" ht="15">
      <c r="K605" s="28"/>
    </row>
    <row r="606" s="24" customFormat="1" ht="15">
      <c r="K606" s="28"/>
    </row>
    <row r="607" s="24" customFormat="1" ht="15">
      <c r="K607" s="28"/>
    </row>
    <row r="608" s="24" customFormat="1" ht="15">
      <c r="K608" s="28"/>
    </row>
    <row r="609" s="24" customFormat="1" ht="15">
      <c r="K609" s="28"/>
    </row>
    <row r="610" s="24" customFormat="1" ht="15">
      <c r="K610" s="28"/>
    </row>
    <row r="611" s="24" customFormat="1" ht="15">
      <c r="K611" s="28"/>
    </row>
    <row r="612" s="24" customFormat="1" ht="15">
      <c r="K612" s="28"/>
    </row>
    <row r="613" s="24" customFormat="1" ht="15">
      <c r="K613" s="28"/>
    </row>
    <row r="614" s="24" customFormat="1" ht="15">
      <c r="K614" s="28"/>
    </row>
    <row r="615" s="24" customFormat="1" ht="15">
      <c r="K615" s="28"/>
    </row>
    <row r="616" s="24" customFormat="1" ht="15">
      <c r="K616" s="28"/>
    </row>
    <row r="617" s="24" customFormat="1" ht="15">
      <c r="K617" s="28"/>
    </row>
    <row r="618" s="24" customFormat="1" ht="15">
      <c r="K618" s="28"/>
    </row>
    <row r="619" s="24" customFormat="1" ht="15">
      <c r="K619" s="28"/>
    </row>
    <row r="620" s="24" customFormat="1" ht="15">
      <c r="K620" s="28"/>
    </row>
    <row r="621" s="24" customFormat="1" ht="15">
      <c r="K621" s="28"/>
    </row>
    <row r="622" s="24" customFormat="1" ht="15">
      <c r="K622" s="28"/>
    </row>
    <row r="623" s="24" customFormat="1" ht="15">
      <c r="K623" s="28"/>
    </row>
    <row r="624" s="24" customFormat="1" ht="15">
      <c r="K624" s="28"/>
    </row>
    <row r="625" s="24" customFormat="1" ht="15">
      <c r="K625" s="28"/>
    </row>
    <row r="626" s="24" customFormat="1" ht="15">
      <c r="K626" s="28"/>
    </row>
    <row r="627" s="24" customFormat="1" ht="15">
      <c r="K627" s="28"/>
    </row>
    <row r="628" s="24" customFormat="1" ht="15">
      <c r="K628" s="28"/>
    </row>
    <row r="629" s="24" customFormat="1" ht="15">
      <c r="K629" s="28"/>
    </row>
    <row r="630" s="24" customFormat="1" ht="15">
      <c r="K630" s="28"/>
    </row>
    <row r="631" s="24" customFormat="1" ht="15">
      <c r="K631" s="28"/>
    </row>
    <row r="632" s="24" customFormat="1" ht="15">
      <c r="K632" s="28"/>
    </row>
    <row r="633" s="24" customFormat="1" ht="15">
      <c r="K633" s="28"/>
    </row>
    <row r="634" s="24" customFormat="1" ht="15">
      <c r="K634" s="28"/>
    </row>
    <row r="635" s="24" customFormat="1" ht="15">
      <c r="K635" s="28"/>
    </row>
    <row r="636" s="24" customFormat="1" ht="15">
      <c r="K636" s="28"/>
    </row>
    <row r="637" s="24" customFormat="1" ht="15">
      <c r="K637" s="28"/>
    </row>
    <row r="638" s="24" customFormat="1" ht="15">
      <c r="K638" s="28"/>
    </row>
    <row r="639" s="24" customFormat="1" ht="15">
      <c r="K639" s="28"/>
    </row>
    <row r="640" s="24" customFormat="1" ht="15">
      <c r="K640" s="28"/>
    </row>
    <row r="641" s="24" customFormat="1" ht="15">
      <c r="K641" s="28"/>
    </row>
    <row r="642" s="24" customFormat="1" ht="15">
      <c r="K642" s="28"/>
    </row>
    <row r="643" s="24" customFormat="1" ht="15">
      <c r="K643" s="28"/>
    </row>
    <row r="644" s="24" customFormat="1" ht="15">
      <c r="K644" s="28"/>
    </row>
    <row r="645" s="24" customFormat="1" ht="15">
      <c r="K645" s="28"/>
    </row>
    <row r="646" s="24" customFormat="1" ht="15">
      <c r="K646" s="28"/>
    </row>
    <row r="647" s="24" customFormat="1" ht="15">
      <c r="K647" s="28"/>
    </row>
    <row r="648" s="24" customFormat="1" ht="15">
      <c r="K648" s="28"/>
    </row>
    <row r="649" s="24" customFormat="1" ht="15">
      <c r="K649" s="28"/>
    </row>
    <row r="650" s="24" customFormat="1" ht="15">
      <c r="K650" s="28"/>
    </row>
    <row r="651" s="24" customFormat="1" ht="15">
      <c r="K651" s="28"/>
    </row>
    <row r="652" s="24" customFormat="1" ht="15">
      <c r="K652" s="28"/>
    </row>
    <row r="653" s="24" customFormat="1" ht="15">
      <c r="K653" s="28"/>
    </row>
    <row r="654" s="24" customFormat="1" ht="15">
      <c r="K654" s="28"/>
    </row>
    <row r="655" s="24" customFormat="1" ht="15">
      <c r="K655" s="28"/>
    </row>
    <row r="656" s="24" customFormat="1" ht="15">
      <c r="K656" s="28"/>
    </row>
    <row r="657" s="24" customFormat="1" ht="15">
      <c r="K657" s="28"/>
    </row>
    <row r="658" s="24" customFormat="1" ht="15">
      <c r="K658" s="28"/>
    </row>
    <row r="659" s="24" customFormat="1" ht="15">
      <c r="K659" s="28"/>
    </row>
    <row r="660" s="24" customFormat="1" ht="15">
      <c r="K660" s="28"/>
    </row>
    <row r="661" s="24" customFormat="1" ht="15">
      <c r="K661" s="28"/>
    </row>
    <row r="662" s="24" customFormat="1" ht="15">
      <c r="K662" s="28"/>
    </row>
    <row r="663" s="24" customFormat="1" ht="15">
      <c r="K663" s="28"/>
    </row>
    <row r="664" s="24" customFormat="1" ht="15">
      <c r="K664" s="28"/>
    </row>
    <row r="665" s="24" customFormat="1" ht="15">
      <c r="K665" s="28"/>
    </row>
    <row r="666" s="24" customFormat="1" ht="15">
      <c r="K666" s="28"/>
    </row>
    <row r="667" s="24" customFormat="1" ht="15">
      <c r="K667" s="28"/>
    </row>
    <row r="668" s="24" customFormat="1" ht="15">
      <c r="K668" s="28"/>
    </row>
    <row r="669" s="24" customFormat="1" ht="15">
      <c r="K669" s="28"/>
    </row>
    <row r="670" s="24" customFormat="1" ht="15">
      <c r="K670" s="28"/>
    </row>
    <row r="671" s="24" customFormat="1" ht="15">
      <c r="K671" s="28"/>
    </row>
    <row r="672" s="24" customFormat="1" ht="15">
      <c r="K672" s="28"/>
    </row>
    <row r="673" s="24" customFormat="1" ht="15">
      <c r="K673" s="28"/>
    </row>
    <row r="674" s="24" customFormat="1" ht="15">
      <c r="K674" s="28"/>
    </row>
    <row r="675" s="24" customFormat="1" ht="15">
      <c r="K675" s="28"/>
    </row>
    <row r="676" s="24" customFormat="1" ht="15">
      <c r="K676" s="28"/>
    </row>
    <row r="677" s="24" customFormat="1" ht="15">
      <c r="K677" s="28"/>
    </row>
    <row r="678" s="24" customFormat="1" ht="15">
      <c r="K678" s="28"/>
    </row>
    <row r="679" s="24" customFormat="1" ht="15">
      <c r="K679" s="28"/>
    </row>
    <row r="680" s="24" customFormat="1" ht="15">
      <c r="K680" s="28"/>
    </row>
    <row r="681" s="24" customFormat="1" ht="15">
      <c r="K681" s="28"/>
    </row>
    <row r="682" s="24" customFormat="1" ht="15">
      <c r="K682" s="28"/>
    </row>
    <row r="683" s="24" customFormat="1" ht="15">
      <c r="K683" s="28"/>
    </row>
    <row r="684" s="24" customFormat="1" ht="15">
      <c r="K684" s="28"/>
    </row>
    <row r="685" s="24" customFormat="1" ht="15">
      <c r="K685" s="28"/>
    </row>
    <row r="686" s="24" customFormat="1" ht="15">
      <c r="K686" s="28"/>
    </row>
    <row r="687" s="24" customFormat="1" ht="15">
      <c r="K687" s="28"/>
    </row>
    <row r="688" s="24" customFormat="1" ht="15">
      <c r="K688" s="28"/>
    </row>
    <row r="689" s="24" customFormat="1" ht="15">
      <c r="K689" s="28"/>
    </row>
    <row r="690" s="24" customFormat="1" ht="15">
      <c r="K690" s="28"/>
    </row>
    <row r="691" s="24" customFormat="1" ht="15">
      <c r="K691" s="28"/>
    </row>
    <row r="692" s="24" customFormat="1" ht="15">
      <c r="K692" s="28"/>
    </row>
    <row r="693" s="24" customFormat="1" ht="15">
      <c r="K693" s="28"/>
    </row>
    <row r="694" s="24" customFormat="1" ht="15">
      <c r="K694" s="28"/>
    </row>
    <row r="695" s="24" customFormat="1" ht="15">
      <c r="K695" s="28"/>
    </row>
    <row r="696" s="24" customFormat="1" ht="15">
      <c r="K696" s="28"/>
    </row>
    <row r="697" s="24" customFormat="1" ht="15">
      <c r="K697" s="28"/>
    </row>
    <row r="698" s="24" customFormat="1" ht="15">
      <c r="K698" s="28"/>
    </row>
    <row r="699" s="24" customFormat="1" ht="15">
      <c r="K699" s="28"/>
    </row>
    <row r="700" s="24" customFormat="1" ht="15">
      <c r="K700" s="28"/>
    </row>
    <row r="701" s="24" customFormat="1" ht="15">
      <c r="K701" s="28"/>
    </row>
    <row r="702" s="24" customFormat="1" ht="15">
      <c r="K702" s="28"/>
    </row>
    <row r="703" s="24" customFormat="1" ht="15">
      <c r="K703" s="28"/>
    </row>
    <row r="704" s="24" customFormat="1" ht="15">
      <c r="K704" s="28"/>
    </row>
    <row r="705" s="24" customFormat="1" ht="15">
      <c r="K705" s="28"/>
    </row>
    <row r="706" s="24" customFormat="1" ht="15">
      <c r="K706" s="28"/>
    </row>
    <row r="707" s="24" customFormat="1" ht="15">
      <c r="K707" s="28"/>
    </row>
    <row r="708" s="24" customFormat="1" ht="15">
      <c r="K708" s="28"/>
    </row>
    <row r="709" s="24" customFormat="1" ht="15">
      <c r="K709" s="28"/>
    </row>
    <row r="710" s="24" customFormat="1" ht="15">
      <c r="K710" s="28"/>
    </row>
    <row r="711" s="24" customFormat="1" ht="15">
      <c r="K711" s="28"/>
    </row>
    <row r="712" s="24" customFormat="1" ht="15">
      <c r="K712" s="28"/>
    </row>
    <row r="713" s="24" customFormat="1" ht="15">
      <c r="K713" s="28"/>
    </row>
    <row r="714" s="24" customFormat="1" ht="15">
      <c r="K714" s="28"/>
    </row>
    <row r="715" s="24" customFormat="1" ht="15">
      <c r="K715" s="28"/>
    </row>
    <row r="716" s="24" customFormat="1" ht="15">
      <c r="K716" s="28"/>
    </row>
    <row r="717" s="24" customFormat="1" ht="15">
      <c r="K717" s="28"/>
    </row>
    <row r="718" s="24" customFormat="1" ht="15">
      <c r="K718" s="28"/>
    </row>
    <row r="719" s="24" customFormat="1" ht="15">
      <c r="K719" s="28"/>
    </row>
    <row r="720" s="24" customFormat="1" ht="15">
      <c r="K720" s="28"/>
    </row>
    <row r="721" s="24" customFormat="1" ht="15">
      <c r="K721" s="28"/>
    </row>
    <row r="722" s="24" customFormat="1" ht="15">
      <c r="K722" s="28"/>
    </row>
    <row r="723" s="24" customFormat="1" ht="15">
      <c r="K723" s="28"/>
    </row>
    <row r="724" s="24" customFormat="1" ht="15">
      <c r="K724" s="28"/>
    </row>
    <row r="725" s="24" customFormat="1" ht="15">
      <c r="K725" s="28"/>
    </row>
    <row r="726" s="24" customFormat="1" ht="15">
      <c r="K726" s="28"/>
    </row>
    <row r="727" s="24" customFormat="1" ht="15">
      <c r="K727" s="28"/>
    </row>
    <row r="728" s="24" customFormat="1" ht="15">
      <c r="K728" s="28"/>
    </row>
    <row r="729" s="24" customFormat="1" ht="15">
      <c r="K729" s="28"/>
    </row>
    <row r="730" s="24" customFormat="1" ht="15">
      <c r="K730" s="28"/>
    </row>
    <row r="731" s="24" customFormat="1" ht="15">
      <c r="K731" s="28"/>
    </row>
    <row r="732" s="24" customFormat="1" ht="15">
      <c r="K732" s="28"/>
    </row>
    <row r="733" s="24" customFormat="1" ht="15">
      <c r="K733" s="28"/>
    </row>
    <row r="734" s="24" customFormat="1" ht="15">
      <c r="K734" s="28"/>
    </row>
    <row r="735" s="24" customFormat="1" ht="15">
      <c r="K735" s="28"/>
    </row>
    <row r="736" s="24" customFormat="1" ht="15">
      <c r="K736" s="28"/>
    </row>
    <row r="737" s="24" customFormat="1" ht="15">
      <c r="K737" s="28"/>
    </row>
    <row r="738" s="24" customFormat="1" ht="15">
      <c r="K738" s="28"/>
    </row>
    <row r="739" s="24" customFormat="1" ht="15">
      <c r="K739" s="28"/>
    </row>
    <row r="740" s="24" customFormat="1" ht="15">
      <c r="K740" s="28"/>
    </row>
    <row r="741" s="24" customFormat="1" ht="15">
      <c r="K741" s="28"/>
    </row>
    <row r="742" s="24" customFormat="1" ht="15">
      <c r="K742" s="28"/>
    </row>
    <row r="743" s="24" customFormat="1" ht="15">
      <c r="K743" s="28"/>
    </row>
    <row r="744" s="24" customFormat="1" ht="15">
      <c r="K744" s="28"/>
    </row>
    <row r="745" s="24" customFormat="1" ht="15">
      <c r="K745" s="28"/>
    </row>
    <row r="746" s="24" customFormat="1" ht="15">
      <c r="K746" s="28"/>
    </row>
    <row r="747" s="24" customFormat="1" ht="15">
      <c r="K747" s="28"/>
    </row>
    <row r="748" s="24" customFormat="1" ht="15">
      <c r="K748" s="28"/>
    </row>
    <row r="749" s="24" customFormat="1" ht="15">
      <c r="K749" s="28"/>
    </row>
    <row r="750" s="24" customFormat="1" ht="15">
      <c r="K750" s="28"/>
    </row>
    <row r="751" s="24" customFormat="1" ht="15">
      <c r="K751" s="28"/>
    </row>
    <row r="752" s="24" customFormat="1" ht="15">
      <c r="K752" s="28"/>
    </row>
    <row r="753" s="24" customFormat="1" ht="15">
      <c r="K753" s="28"/>
    </row>
    <row r="754" s="24" customFormat="1" ht="15">
      <c r="K754" s="28"/>
    </row>
    <row r="755" s="24" customFormat="1" ht="15">
      <c r="K755" s="28"/>
    </row>
    <row r="756" s="24" customFormat="1" ht="15">
      <c r="K756" s="28"/>
    </row>
    <row r="757" s="24" customFormat="1" ht="15">
      <c r="K757" s="28"/>
    </row>
    <row r="758" s="24" customFormat="1" ht="15">
      <c r="K758" s="28"/>
    </row>
    <row r="759" s="24" customFormat="1" ht="15">
      <c r="K759" s="28"/>
    </row>
    <row r="760" s="24" customFormat="1" ht="15">
      <c r="K760" s="28"/>
    </row>
    <row r="761" s="24" customFormat="1" ht="15">
      <c r="K761" s="28"/>
    </row>
    <row r="762" s="24" customFormat="1" ht="15">
      <c r="K762" s="28"/>
    </row>
    <row r="763" s="24" customFormat="1" ht="15">
      <c r="K763" s="28"/>
    </row>
    <row r="764" s="24" customFormat="1" ht="15">
      <c r="K764" s="28"/>
    </row>
    <row r="765" s="24" customFormat="1" ht="15">
      <c r="K765" s="28"/>
    </row>
    <row r="766" s="24" customFormat="1" ht="15">
      <c r="K766" s="28"/>
    </row>
    <row r="767" s="24" customFormat="1" ht="15">
      <c r="K767" s="28"/>
    </row>
    <row r="768" s="24" customFormat="1" ht="15">
      <c r="K768" s="28"/>
    </row>
    <row r="769" s="24" customFormat="1" ht="15">
      <c r="K769" s="28"/>
    </row>
    <row r="770" s="24" customFormat="1" ht="15">
      <c r="K770" s="28"/>
    </row>
    <row r="771" s="24" customFormat="1" ht="15">
      <c r="K771" s="28"/>
    </row>
    <row r="772" s="24" customFormat="1" ht="15">
      <c r="K772" s="28"/>
    </row>
    <row r="773" s="24" customFormat="1" ht="15">
      <c r="K773" s="28"/>
    </row>
    <row r="774" s="24" customFormat="1" ht="15">
      <c r="K774" s="28"/>
    </row>
    <row r="775" s="24" customFormat="1" ht="15">
      <c r="K775" s="28"/>
    </row>
    <row r="776" s="24" customFormat="1" ht="15">
      <c r="K776" s="28"/>
    </row>
    <row r="777" s="24" customFormat="1" ht="15">
      <c r="K777" s="28"/>
    </row>
    <row r="778" s="24" customFormat="1" ht="15">
      <c r="K778" s="28"/>
    </row>
    <row r="779" s="24" customFormat="1" ht="15">
      <c r="K779" s="28"/>
    </row>
    <row r="780" s="24" customFormat="1" ht="15">
      <c r="K780" s="28"/>
    </row>
    <row r="781" s="24" customFormat="1" ht="15">
      <c r="K781" s="28"/>
    </row>
    <row r="782" s="24" customFormat="1" ht="15">
      <c r="K782" s="28"/>
    </row>
    <row r="783" s="24" customFormat="1" ht="15">
      <c r="K783" s="28"/>
    </row>
    <row r="784" s="24" customFormat="1" ht="15">
      <c r="K784" s="28"/>
    </row>
    <row r="785" s="24" customFormat="1" ht="15">
      <c r="K785" s="28"/>
    </row>
    <row r="786" s="24" customFormat="1" ht="15">
      <c r="K786" s="28"/>
    </row>
    <row r="787" s="24" customFormat="1" ht="15">
      <c r="K787" s="28"/>
    </row>
    <row r="788" s="24" customFormat="1" ht="15">
      <c r="K788" s="28"/>
    </row>
    <row r="789" s="24" customFormat="1" ht="15">
      <c r="K789" s="28"/>
    </row>
    <row r="790" s="24" customFormat="1" ht="15">
      <c r="K790" s="28"/>
    </row>
    <row r="791" s="24" customFormat="1" ht="15">
      <c r="K791" s="28"/>
    </row>
    <row r="792" s="24" customFormat="1" ht="15">
      <c r="K792" s="28"/>
    </row>
    <row r="793" s="24" customFormat="1" ht="15">
      <c r="K793" s="28"/>
    </row>
    <row r="794" s="24" customFormat="1" ht="15">
      <c r="K794" s="28"/>
    </row>
    <row r="795" s="24" customFormat="1" ht="15">
      <c r="K795" s="28"/>
    </row>
    <row r="796" s="24" customFormat="1" ht="15">
      <c r="K796" s="28"/>
    </row>
    <row r="797" s="24" customFormat="1" ht="15">
      <c r="K797" s="28"/>
    </row>
    <row r="798" s="24" customFormat="1" ht="15">
      <c r="K798" s="28"/>
    </row>
    <row r="799" s="24" customFormat="1" ht="15">
      <c r="K799" s="28"/>
    </row>
    <row r="800" s="24" customFormat="1" ht="15">
      <c r="K800" s="28"/>
    </row>
    <row r="801" s="24" customFormat="1" ht="15">
      <c r="K801" s="28"/>
    </row>
    <row r="802" s="24" customFormat="1" ht="15">
      <c r="K802" s="28"/>
    </row>
    <row r="803" s="24" customFormat="1" ht="15">
      <c r="K803" s="28"/>
    </row>
    <row r="804" s="24" customFormat="1" ht="15">
      <c r="K804" s="28"/>
    </row>
    <row r="805" s="24" customFormat="1" ht="15">
      <c r="K805" s="28"/>
    </row>
    <row r="806" s="24" customFormat="1" ht="15">
      <c r="K806" s="28"/>
    </row>
    <row r="807" s="24" customFormat="1" ht="15">
      <c r="K807" s="28"/>
    </row>
    <row r="808" s="24" customFormat="1" ht="15">
      <c r="K808" s="28"/>
    </row>
    <row r="809" s="24" customFormat="1" ht="15">
      <c r="K809" s="28"/>
    </row>
    <row r="810" s="24" customFormat="1" ht="15">
      <c r="K810" s="28"/>
    </row>
    <row r="811" s="24" customFormat="1" ht="15">
      <c r="K811" s="28"/>
    </row>
    <row r="812" s="24" customFormat="1" ht="15">
      <c r="K812" s="28"/>
    </row>
    <row r="813" s="24" customFormat="1" ht="15">
      <c r="K813" s="28"/>
    </row>
    <row r="814" s="24" customFormat="1" ht="15">
      <c r="K814" s="28"/>
    </row>
    <row r="815" s="24" customFormat="1" ht="15">
      <c r="K815" s="28"/>
    </row>
    <row r="816" s="24" customFormat="1" ht="15">
      <c r="K816" s="28"/>
    </row>
    <row r="817" s="24" customFormat="1" ht="15">
      <c r="K817" s="28"/>
    </row>
    <row r="818" s="24" customFormat="1" ht="15">
      <c r="K818" s="28"/>
    </row>
    <row r="819" s="24" customFormat="1" ht="15">
      <c r="K819" s="28"/>
    </row>
    <row r="820" s="24" customFormat="1" ht="15">
      <c r="K820" s="28"/>
    </row>
    <row r="821" s="24" customFormat="1" ht="15">
      <c r="K821" s="28"/>
    </row>
    <row r="822" s="24" customFormat="1" ht="15">
      <c r="K822" s="28"/>
    </row>
    <row r="823" s="24" customFormat="1" ht="15">
      <c r="K823" s="28"/>
    </row>
    <row r="824" s="24" customFormat="1" ht="15">
      <c r="K824" s="28"/>
    </row>
    <row r="825" s="24" customFormat="1" ht="15">
      <c r="K825" s="28"/>
    </row>
    <row r="826" s="24" customFormat="1" ht="15">
      <c r="K826" s="28"/>
    </row>
    <row r="827" s="24" customFormat="1" ht="15">
      <c r="K827" s="28"/>
    </row>
    <row r="828" s="24" customFormat="1" ht="15">
      <c r="K828" s="28"/>
    </row>
    <row r="829" s="24" customFormat="1" ht="15">
      <c r="K829" s="28"/>
    </row>
    <row r="830" s="24" customFormat="1" ht="15">
      <c r="K830" s="28"/>
    </row>
    <row r="831" s="24" customFormat="1" ht="15">
      <c r="K831" s="28"/>
    </row>
    <row r="832" s="24" customFormat="1" ht="15">
      <c r="K832" s="28"/>
    </row>
    <row r="833" s="24" customFormat="1" ht="15">
      <c r="K833" s="28"/>
    </row>
    <row r="834" s="24" customFormat="1" ht="15">
      <c r="K834" s="28"/>
    </row>
    <row r="835" s="24" customFormat="1" ht="15">
      <c r="K835" s="28"/>
    </row>
    <row r="836" s="24" customFormat="1" ht="15">
      <c r="K836" s="28"/>
    </row>
    <row r="837" s="24" customFormat="1" ht="15">
      <c r="K837" s="28"/>
    </row>
    <row r="838" s="24" customFormat="1" ht="15">
      <c r="K838" s="28"/>
    </row>
    <row r="839" s="24" customFormat="1" ht="15">
      <c r="K839" s="28"/>
    </row>
    <row r="840" s="24" customFormat="1" ht="15">
      <c r="K840" s="28"/>
    </row>
    <row r="841" s="24" customFormat="1" ht="15">
      <c r="K841" s="28"/>
    </row>
    <row r="842" s="24" customFormat="1" ht="15">
      <c r="K842" s="28"/>
    </row>
    <row r="843" s="24" customFormat="1" ht="15">
      <c r="K843" s="28"/>
    </row>
    <row r="844" s="24" customFormat="1" ht="15">
      <c r="K844" s="28"/>
    </row>
    <row r="845" s="24" customFormat="1" ht="15">
      <c r="K845" s="28"/>
    </row>
    <row r="846" s="24" customFormat="1" ht="15">
      <c r="K846" s="28"/>
    </row>
    <row r="847" s="24" customFormat="1" ht="15">
      <c r="K847" s="28"/>
    </row>
    <row r="848" s="24" customFormat="1" ht="15">
      <c r="K848" s="28"/>
    </row>
    <row r="849" s="24" customFormat="1" ht="15">
      <c r="K849" s="28"/>
    </row>
    <row r="850" s="24" customFormat="1" ht="15">
      <c r="K850" s="28"/>
    </row>
    <row r="851" s="24" customFormat="1" ht="15">
      <c r="K851" s="28"/>
    </row>
    <row r="852" s="24" customFormat="1" ht="15">
      <c r="K852" s="28"/>
    </row>
    <row r="853" s="24" customFormat="1" ht="15">
      <c r="K853" s="28"/>
    </row>
    <row r="854" s="24" customFormat="1" ht="15">
      <c r="K854" s="28"/>
    </row>
    <row r="855" s="24" customFormat="1" ht="15">
      <c r="K855" s="28"/>
    </row>
    <row r="856" s="24" customFormat="1" ht="15">
      <c r="K856" s="28"/>
    </row>
    <row r="857" s="24" customFormat="1" ht="15">
      <c r="K857" s="28"/>
    </row>
    <row r="858" s="24" customFormat="1" ht="15">
      <c r="K858" s="28"/>
    </row>
    <row r="859" s="24" customFormat="1" ht="15">
      <c r="K859" s="28"/>
    </row>
    <row r="860" s="24" customFormat="1" ht="15">
      <c r="K860" s="28"/>
    </row>
    <row r="861" s="24" customFormat="1" ht="15">
      <c r="K861" s="28"/>
    </row>
    <row r="862" s="24" customFormat="1" ht="15">
      <c r="K862" s="28"/>
    </row>
    <row r="863" s="24" customFormat="1" ht="15">
      <c r="K863" s="28"/>
    </row>
    <row r="864" s="24" customFormat="1" ht="15">
      <c r="K864" s="28"/>
    </row>
    <row r="865" s="24" customFormat="1" ht="15">
      <c r="K865" s="28"/>
    </row>
    <row r="866" s="24" customFormat="1" ht="15">
      <c r="K866" s="28"/>
    </row>
    <row r="867" s="24" customFormat="1" ht="15">
      <c r="K867" s="28"/>
    </row>
    <row r="868" s="24" customFormat="1" ht="15">
      <c r="K868" s="28"/>
    </row>
    <row r="869" s="24" customFormat="1" ht="15">
      <c r="K869" s="28"/>
    </row>
    <row r="870" s="24" customFormat="1" ht="15">
      <c r="K870" s="28"/>
    </row>
    <row r="871" s="24" customFormat="1" ht="15">
      <c r="K871" s="28"/>
    </row>
    <row r="872" s="24" customFormat="1" ht="15">
      <c r="K872" s="28"/>
    </row>
    <row r="873" s="24" customFormat="1" ht="15">
      <c r="K873" s="28"/>
    </row>
    <row r="874" s="24" customFormat="1" ht="15">
      <c r="K874" s="28"/>
    </row>
    <row r="875" s="24" customFormat="1" ht="15">
      <c r="K875" s="28"/>
    </row>
    <row r="876" s="24" customFormat="1" ht="15">
      <c r="K876" s="28"/>
    </row>
    <row r="877" s="24" customFormat="1" ht="15">
      <c r="K877" s="28"/>
    </row>
    <row r="878" s="24" customFormat="1" ht="15">
      <c r="K878" s="28"/>
    </row>
    <row r="879" s="24" customFormat="1" ht="15">
      <c r="K879" s="28"/>
    </row>
    <row r="880" s="24" customFormat="1" ht="15">
      <c r="K880" s="28"/>
    </row>
    <row r="881" s="24" customFormat="1" ht="15">
      <c r="K881" s="28"/>
    </row>
    <row r="882" s="24" customFormat="1" ht="15">
      <c r="K882" s="28"/>
    </row>
    <row r="883" s="24" customFormat="1" ht="15">
      <c r="K883" s="28"/>
    </row>
    <row r="884" s="24" customFormat="1" ht="15">
      <c r="K884" s="28"/>
    </row>
    <row r="885" s="24" customFormat="1" ht="15">
      <c r="K885" s="28"/>
    </row>
    <row r="886" s="24" customFormat="1" ht="15">
      <c r="K886" s="28"/>
    </row>
    <row r="887" s="24" customFormat="1" ht="15">
      <c r="K887" s="28"/>
    </row>
    <row r="888" s="24" customFormat="1" ht="15">
      <c r="K888" s="28"/>
    </row>
    <row r="889" s="24" customFormat="1" ht="15">
      <c r="K889" s="28"/>
    </row>
    <row r="890" s="24" customFormat="1" ht="15">
      <c r="K890" s="28"/>
    </row>
    <row r="891" s="24" customFormat="1" ht="15">
      <c r="K891" s="28"/>
    </row>
    <row r="892" s="24" customFormat="1" ht="15">
      <c r="K892" s="28"/>
    </row>
    <row r="893" s="24" customFormat="1" ht="15">
      <c r="K893" s="28"/>
    </row>
    <row r="894" s="24" customFormat="1" ht="15">
      <c r="K894" s="28"/>
    </row>
    <row r="895" s="24" customFormat="1" ht="15">
      <c r="K895" s="28"/>
    </row>
    <row r="896" s="24" customFormat="1" ht="15">
      <c r="K896" s="28"/>
    </row>
    <row r="897" s="24" customFormat="1" ht="15">
      <c r="K897" s="28"/>
    </row>
    <row r="898" s="24" customFormat="1" ht="15">
      <c r="K898" s="28"/>
    </row>
    <row r="899" s="24" customFormat="1" ht="15">
      <c r="K899" s="28"/>
    </row>
    <row r="900" s="24" customFormat="1" ht="15">
      <c r="K900" s="28"/>
    </row>
    <row r="901" s="24" customFormat="1" ht="15">
      <c r="K901" s="28"/>
    </row>
    <row r="902" s="24" customFormat="1" ht="15">
      <c r="K902" s="28"/>
    </row>
    <row r="903" s="24" customFormat="1" ht="15">
      <c r="K903" s="28"/>
    </row>
    <row r="904" s="24" customFormat="1" ht="15">
      <c r="K904" s="28"/>
    </row>
    <row r="905" s="24" customFormat="1" ht="15">
      <c r="K905" s="28"/>
    </row>
    <row r="906" s="24" customFormat="1" ht="15">
      <c r="K906" s="28"/>
    </row>
    <row r="907" s="24" customFormat="1" ht="15">
      <c r="K907" s="28"/>
    </row>
    <row r="908" s="24" customFormat="1" ht="15">
      <c r="K908" s="28"/>
    </row>
    <row r="909" s="24" customFormat="1" ht="15">
      <c r="K909" s="28"/>
    </row>
    <row r="910" s="24" customFormat="1" ht="15">
      <c r="K910" s="28"/>
    </row>
    <row r="911" s="24" customFormat="1" ht="15">
      <c r="K911" s="28"/>
    </row>
    <row r="912" s="24" customFormat="1" ht="15">
      <c r="K912" s="28"/>
    </row>
    <row r="913" s="24" customFormat="1" ht="15">
      <c r="K913" s="28"/>
    </row>
    <row r="914" s="24" customFormat="1" ht="15">
      <c r="K914" s="28"/>
    </row>
    <row r="915" s="24" customFormat="1" ht="15">
      <c r="K915" s="28"/>
    </row>
    <row r="916" s="24" customFormat="1" ht="15">
      <c r="K916" s="28"/>
    </row>
    <row r="917" s="24" customFormat="1" ht="15">
      <c r="K917" s="28"/>
    </row>
    <row r="918" s="24" customFormat="1" ht="15">
      <c r="K918" s="28"/>
    </row>
    <row r="919" s="24" customFormat="1" ht="15">
      <c r="K919" s="28"/>
    </row>
    <row r="920" s="24" customFormat="1" ht="15">
      <c r="K920" s="28"/>
    </row>
    <row r="921" s="24" customFormat="1" ht="15">
      <c r="K921" s="28"/>
    </row>
    <row r="922" s="24" customFormat="1" ht="15">
      <c r="K922" s="28"/>
    </row>
    <row r="923" s="24" customFormat="1" ht="15">
      <c r="K923" s="28"/>
    </row>
    <row r="924" s="24" customFormat="1" ht="15">
      <c r="K924" s="28"/>
    </row>
    <row r="925" s="24" customFormat="1" ht="15">
      <c r="K925" s="28"/>
    </row>
    <row r="926" s="24" customFormat="1" ht="15">
      <c r="K926" s="28"/>
    </row>
    <row r="927" s="24" customFormat="1" ht="15">
      <c r="K927" s="28"/>
    </row>
    <row r="928" s="24" customFormat="1" ht="15">
      <c r="K928" s="28"/>
    </row>
    <row r="929" s="24" customFormat="1" ht="15">
      <c r="K929" s="28"/>
    </row>
    <row r="930" s="24" customFormat="1" ht="15">
      <c r="K930" s="28"/>
    </row>
    <row r="931" s="24" customFormat="1" ht="15">
      <c r="K931" s="28"/>
    </row>
    <row r="932" s="24" customFormat="1" ht="15">
      <c r="K932" s="28"/>
    </row>
    <row r="933" s="24" customFormat="1" ht="15">
      <c r="K933" s="28"/>
    </row>
    <row r="934" s="24" customFormat="1" ht="15">
      <c r="K934" s="28"/>
    </row>
    <row r="935" s="24" customFormat="1" ht="15">
      <c r="K935" s="28"/>
    </row>
    <row r="936" s="24" customFormat="1" ht="15">
      <c r="K936" s="28"/>
    </row>
    <row r="937" s="24" customFormat="1" ht="15">
      <c r="K937" s="28"/>
    </row>
    <row r="938" s="24" customFormat="1" ht="15">
      <c r="K938" s="28"/>
    </row>
    <row r="939" s="24" customFormat="1" ht="15">
      <c r="K939" s="28"/>
    </row>
    <row r="940" s="24" customFormat="1" ht="15">
      <c r="K940" s="28"/>
    </row>
    <row r="941" s="24" customFormat="1" ht="15">
      <c r="K941" s="28"/>
    </row>
    <row r="942" s="24" customFormat="1" ht="15">
      <c r="K942" s="28"/>
    </row>
    <row r="943" s="24" customFormat="1" ht="15">
      <c r="K943" s="28"/>
    </row>
    <row r="944" s="24" customFormat="1" ht="15">
      <c r="K944" s="28"/>
    </row>
    <row r="945" s="24" customFormat="1" ht="15">
      <c r="K945" s="28"/>
    </row>
    <row r="946" s="24" customFormat="1" ht="15">
      <c r="K946" s="28"/>
    </row>
    <row r="947" s="24" customFormat="1" ht="15">
      <c r="K947" s="28"/>
    </row>
    <row r="948" s="24" customFormat="1" ht="15">
      <c r="K948" s="28"/>
    </row>
    <row r="949" s="24" customFormat="1" ht="15">
      <c r="K949" s="28"/>
    </row>
    <row r="950" s="24" customFormat="1" ht="15">
      <c r="K950" s="28"/>
    </row>
    <row r="951" s="24" customFormat="1" ht="15">
      <c r="K951" s="28"/>
    </row>
    <row r="952" s="24" customFormat="1" ht="15">
      <c r="K952" s="28"/>
    </row>
    <row r="953" s="24" customFormat="1" ht="15">
      <c r="K953" s="28"/>
    </row>
    <row r="954" s="24" customFormat="1" ht="15">
      <c r="K954" s="28"/>
    </row>
    <row r="955" s="24" customFormat="1" ht="15">
      <c r="K955" s="28"/>
    </row>
    <row r="956" s="24" customFormat="1" ht="15">
      <c r="K956" s="28"/>
    </row>
    <row r="957" s="24" customFormat="1" ht="15">
      <c r="K957" s="28"/>
    </row>
    <row r="958" s="24" customFormat="1" ht="15">
      <c r="K958" s="28"/>
    </row>
    <row r="959" s="24" customFormat="1" ht="15">
      <c r="K959" s="28"/>
    </row>
    <row r="960" s="24" customFormat="1" ht="15">
      <c r="K960" s="28"/>
    </row>
    <row r="961" s="24" customFormat="1" ht="15">
      <c r="K961" s="28"/>
    </row>
    <row r="962" s="24" customFormat="1" ht="15">
      <c r="K962" s="28"/>
    </row>
    <row r="963" s="24" customFormat="1" ht="15">
      <c r="K963" s="28"/>
    </row>
    <row r="964" s="24" customFormat="1" ht="15">
      <c r="K964" s="28"/>
    </row>
    <row r="965" s="24" customFormat="1" ht="15">
      <c r="K965" s="28"/>
    </row>
    <row r="966" s="24" customFormat="1" ht="15">
      <c r="K966" s="28"/>
    </row>
    <row r="967" s="24" customFormat="1" ht="15">
      <c r="K967" s="28"/>
    </row>
    <row r="968" s="24" customFormat="1" ht="15">
      <c r="K968" s="28"/>
    </row>
    <row r="969" s="24" customFormat="1" ht="15">
      <c r="K969" s="28"/>
    </row>
    <row r="970" s="24" customFormat="1" ht="15">
      <c r="K970" s="28"/>
    </row>
    <row r="971" s="24" customFormat="1" ht="15">
      <c r="K971" s="28"/>
    </row>
    <row r="972" s="24" customFormat="1" ht="15">
      <c r="K972" s="28"/>
    </row>
    <row r="973" s="24" customFormat="1" ht="15">
      <c r="K973" s="28"/>
    </row>
    <row r="974" s="24" customFormat="1" ht="15">
      <c r="K974" s="28"/>
    </row>
    <row r="975" s="24" customFormat="1" ht="15">
      <c r="K975" s="28"/>
    </row>
    <row r="976" s="24" customFormat="1" ht="15">
      <c r="K976" s="28"/>
    </row>
    <row r="977" s="24" customFormat="1" ht="15">
      <c r="K977" s="28"/>
    </row>
    <row r="978" s="24" customFormat="1" ht="15">
      <c r="K978" s="28"/>
    </row>
    <row r="979" s="24" customFormat="1" ht="15">
      <c r="K979" s="28"/>
    </row>
    <row r="980" s="24" customFormat="1" ht="15">
      <c r="K980" s="28"/>
    </row>
    <row r="981" s="24" customFormat="1" ht="15">
      <c r="K981" s="28"/>
    </row>
    <row r="982" s="24" customFormat="1" ht="15">
      <c r="K982" s="28"/>
    </row>
    <row r="983" s="24" customFormat="1" ht="15">
      <c r="K983" s="28"/>
    </row>
    <row r="984" s="24" customFormat="1" ht="15">
      <c r="K984" s="28"/>
    </row>
    <row r="985" s="24" customFormat="1" ht="15">
      <c r="K985" s="28"/>
    </row>
    <row r="986" s="24" customFormat="1" ht="15">
      <c r="K986" s="28"/>
    </row>
    <row r="987" s="24" customFormat="1" ht="15">
      <c r="K987" s="28"/>
    </row>
    <row r="988" s="24" customFormat="1" ht="15">
      <c r="K988" s="28"/>
    </row>
    <row r="989" s="24" customFormat="1" ht="15">
      <c r="K989" s="28"/>
    </row>
    <row r="990" s="24" customFormat="1" ht="15">
      <c r="K990" s="28"/>
    </row>
    <row r="991" s="24" customFormat="1" ht="15">
      <c r="K991" s="28"/>
    </row>
    <row r="992" s="24" customFormat="1" ht="15">
      <c r="K992" s="28"/>
    </row>
    <row r="993" s="24" customFormat="1" ht="15">
      <c r="K993" s="28"/>
    </row>
    <row r="994" s="24" customFormat="1" ht="15">
      <c r="K994" s="28"/>
    </row>
    <row r="995" s="24" customFormat="1" ht="15">
      <c r="K995" s="28"/>
    </row>
    <row r="996" s="24" customFormat="1" ht="15">
      <c r="K996" s="28"/>
    </row>
    <row r="997" s="24" customFormat="1" ht="15">
      <c r="K997" s="28"/>
    </row>
    <row r="998" s="24" customFormat="1" ht="15">
      <c r="K998" s="28"/>
    </row>
    <row r="999" s="24" customFormat="1" ht="15">
      <c r="K999" s="28"/>
    </row>
    <row r="1000" s="24" customFormat="1" ht="15">
      <c r="K1000" s="28"/>
    </row>
    <row r="1001" s="24" customFormat="1" ht="15">
      <c r="K1001" s="28"/>
    </row>
    <row r="1002" s="24" customFormat="1" ht="15">
      <c r="K1002" s="28"/>
    </row>
    <row r="1003" s="24" customFormat="1" ht="15">
      <c r="K1003" s="28"/>
    </row>
    <row r="1004" s="24" customFormat="1" ht="15">
      <c r="K1004" s="28"/>
    </row>
    <row r="1005" s="24" customFormat="1" ht="15">
      <c r="K1005" s="28"/>
    </row>
    <row r="1006" s="24" customFormat="1" ht="15">
      <c r="K1006" s="28"/>
    </row>
    <row r="1007" s="24" customFormat="1" ht="15">
      <c r="K1007" s="28"/>
    </row>
    <row r="1008" s="24" customFormat="1" ht="15">
      <c r="K1008" s="28"/>
    </row>
    <row r="1009" s="24" customFormat="1" ht="15">
      <c r="K1009" s="28"/>
    </row>
    <row r="1010" s="24" customFormat="1" ht="15">
      <c r="K1010" s="28"/>
    </row>
    <row r="1011" s="24" customFormat="1" ht="15">
      <c r="K1011" s="28"/>
    </row>
    <row r="1012" s="24" customFormat="1" ht="15">
      <c r="K1012" s="28"/>
    </row>
    <row r="1013" s="24" customFormat="1" ht="15">
      <c r="K1013" s="28"/>
    </row>
    <row r="1014" s="24" customFormat="1" ht="15">
      <c r="K1014" s="28"/>
    </row>
    <row r="1015" s="24" customFormat="1" ht="15">
      <c r="K1015" s="28"/>
    </row>
    <row r="1016" s="24" customFormat="1" ht="15">
      <c r="K1016" s="28"/>
    </row>
    <row r="1017" s="24" customFormat="1" ht="15">
      <c r="K1017" s="28"/>
    </row>
    <row r="1018" s="24" customFormat="1" ht="15">
      <c r="K1018" s="28"/>
    </row>
    <row r="1019" s="24" customFormat="1" ht="15">
      <c r="K1019" s="28"/>
    </row>
    <row r="1020" s="24" customFormat="1" ht="15">
      <c r="K1020" s="28"/>
    </row>
    <row r="1021" s="24" customFormat="1" ht="15">
      <c r="K1021" s="28"/>
    </row>
    <row r="1022" s="24" customFormat="1" ht="15">
      <c r="K1022" s="28"/>
    </row>
    <row r="1023" s="24" customFormat="1" ht="15">
      <c r="K1023" s="28"/>
    </row>
    <row r="1024" s="24" customFormat="1" ht="15">
      <c r="K1024" s="28"/>
    </row>
    <row r="1025" s="24" customFormat="1" ht="15">
      <c r="K1025" s="28"/>
    </row>
    <row r="1026" s="24" customFormat="1" ht="15">
      <c r="K1026" s="28"/>
    </row>
    <row r="1027" s="24" customFormat="1" ht="15">
      <c r="K1027" s="28"/>
    </row>
    <row r="1028" s="24" customFormat="1" ht="15">
      <c r="K1028" s="28"/>
    </row>
    <row r="1029" s="24" customFormat="1" ht="15">
      <c r="K1029" s="28"/>
    </row>
    <row r="1030" s="24" customFormat="1" ht="15">
      <c r="K1030" s="28"/>
    </row>
    <row r="1031" s="24" customFormat="1" ht="15">
      <c r="K1031" s="28"/>
    </row>
    <row r="1032" s="24" customFormat="1" ht="15">
      <c r="K1032" s="28"/>
    </row>
    <row r="1033" s="24" customFormat="1" ht="15">
      <c r="K1033" s="28"/>
    </row>
    <row r="1034" s="24" customFormat="1" ht="15">
      <c r="K1034" s="28"/>
    </row>
    <row r="1035" s="24" customFormat="1" ht="15">
      <c r="K1035" s="28"/>
    </row>
    <row r="1036" s="24" customFormat="1" ht="15">
      <c r="K1036" s="28"/>
    </row>
    <row r="1037" s="24" customFormat="1" ht="15">
      <c r="K1037" s="28"/>
    </row>
    <row r="1038" s="24" customFormat="1" ht="15">
      <c r="K1038" s="28"/>
    </row>
    <row r="1039" s="24" customFormat="1" ht="15">
      <c r="K1039" s="28"/>
    </row>
    <row r="1040" s="24" customFormat="1" ht="15">
      <c r="K1040" s="28"/>
    </row>
    <row r="1041" s="24" customFormat="1" ht="15">
      <c r="K1041" s="28"/>
    </row>
    <row r="1042" s="24" customFormat="1" ht="15">
      <c r="K1042" s="28"/>
    </row>
    <row r="1043" s="24" customFormat="1" ht="15">
      <c r="K1043" s="28"/>
    </row>
    <row r="1044" s="24" customFormat="1" ht="15">
      <c r="K1044" s="28"/>
    </row>
    <row r="1045" s="24" customFormat="1" ht="15">
      <c r="K1045" s="28"/>
    </row>
    <row r="1046" s="24" customFormat="1" ht="15">
      <c r="K1046" s="28"/>
    </row>
    <row r="1047" s="24" customFormat="1" ht="15">
      <c r="K1047" s="28"/>
    </row>
    <row r="1048" s="24" customFormat="1" ht="15">
      <c r="K1048" s="28"/>
    </row>
    <row r="1049" s="24" customFormat="1" ht="15">
      <c r="K1049" s="28"/>
    </row>
    <row r="1050" s="24" customFormat="1" ht="15">
      <c r="K1050" s="28"/>
    </row>
    <row r="1051" s="24" customFormat="1" ht="15">
      <c r="K1051" s="28"/>
    </row>
    <row r="1052" s="24" customFormat="1" ht="15">
      <c r="K1052" s="28"/>
    </row>
    <row r="1053" s="24" customFormat="1" ht="15">
      <c r="K1053" s="28"/>
    </row>
    <row r="1054" s="24" customFormat="1" ht="15">
      <c r="K1054" s="28"/>
    </row>
    <row r="1055" s="24" customFormat="1" ht="15">
      <c r="K1055" s="28"/>
    </row>
    <row r="1056" s="24" customFormat="1" ht="15">
      <c r="K1056" s="28"/>
    </row>
    <row r="1057" s="24" customFormat="1" ht="15">
      <c r="K1057" s="28"/>
    </row>
    <row r="1058" s="24" customFormat="1" ht="15">
      <c r="K1058" s="28"/>
    </row>
    <row r="1059" s="24" customFormat="1" ht="15">
      <c r="K1059" s="28"/>
    </row>
    <row r="1060" s="24" customFormat="1" ht="15">
      <c r="K1060" s="28"/>
    </row>
    <row r="1061" s="24" customFormat="1" ht="15">
      <c r="K1061" s="28"/>
    </row>
    <row r="1062" s="24" customFormat="1" ht="15">
      <c r="K1062" s="28"/>
    </row>
    <row r="1063" s="24" customFormat="1" ht="15">
      <c r="K1063" s="28"/>
    </row>
    <row r="1064" s="24" customFormat="1" ht="15">
      <c r="K1064" s="28"/>
    </row>
    <row r="1065" s="24" customFormat="1" ht="15">
      <c r="K1065" s="28"/>
    </row>
    <row r="1066" s="24" customFormat="1" ht="15">
      <c r="K1066" s="28"/>
    </row>
    <row r="1067" s="24" customFormat="1" ht="15">
      <c r="K1067" s="28"/>
    </row>
    <row r="1068" s="24" customFormat="1" ht="15">
      <c r="K1068" s="28"/>
    </row>
    <row r="1069" s="24" customFormat="1" ht="15">
      <c r="K1069" s="28"/>
    </row>
    <row r="1070" s="24" customFormat="1" ht="15">
      <c r="K1070" s="28"/>
    </row>
    <row r="1071" s="24" customFormat="1" ht="15">
      <c r="K1071" s="28"/>
    </row>
    <row r="1072" s="24" customFormat="1" ht="15">
      <c r="K1072" s="28"/>
    </row>
    <row r="1073" s="24" customFormat="1" ht="15">
      <c r="K1073" s="28"/>
    </row>
    <row r="1074" s="24" customFormat="1" ht="15">
      <c r="K1074" s="28"/>
    </row>
    <row r="1075" s="24" customFormat="1" ht="15">
      <c r="K1075" s="28"/>
    </row>
    <row r="1076" s="24" customFormat="1" ht="15">
      <c r="K1076" s="28"/>
    </row>
    <row r="1077" s="24" customFormat="1" ht="15">
      <c r="K1077" s="28"/>
    </row>
    <row r="1078" s="24" customFormat="1" ht="15">
      <c r="K1078" s="28"/>
    </row>
    <row r="1079" s="24" customFormat="1" ht="15">
      <c r="K1079" s="28"/>
    </row>
    <row r="1080" s="24" customFormat="1" ht="15">
      <c r="K1080" s="28"/>
    </row>
    <row r="1081" s="24" customFormat="1" ht="15">
      <c r="K1081" s="28"/>
    </row>
    <row r="1082" s="24" customFormat="1" ht="15">
      <c r="K1082" s="28"/>
    </row>
    <row r="1083" s="24" customFormat="1" ht="15">
      <c r="K1083" s="28"/>
    </row>
    <row r="1084" s="24" customFormat="1" ht="15">
      <c r="K1084" s="28"/>
    </row>
    <row r="1085" s="24" customFormat="1" ht="15">
      <c r="K1085" s="28"/>
    </row>
    <row r="1086" s="24" customFormat="1" ht="15">
      <c r="K1086" s="28"/>
    </row>
    <row r="1087" s="24" customFormat="1" ht="15">
      <c r="K1087" s="28"/>
    </row>
    <row r="1088" s="24" customFormat="1" ht="15">
      <c r="K1088" s="28"/>
    </row>
    <row r="1089" s="24" customFormat="1" ht="15">
      <c r="K1089" s="28"/>
    </row>
    <row r="1090" s="24" customFormat="1" ht="15">
      <c r="K1090" s="28"/>
    </row>
    <row r="1091" s="24" customFormat="1" ht="15">
      <c r="K1091" s="28"/>
    </row>
    <row r="1092" s="24" customFormat="1" ht="15">
      <c r="K1092" s="28"/>
    </row>
    <row r="1093" s="24" customFormat="1" ht="15">
      <c r="K1093" s="28"/>
    </row>
    <row r="1094" s="24" customFormat="1" ht="15">
      <c r="K1094" s="28"/>
    </row>
    <row r="1095" s="24" customFormat="1" ht="15">
      <c r="K1095" s="28"/>
    </row>
    <row r="1096" s="24" customFormat="1" ht="15">
      <c r="K1096" s="28"/>
    </row>
    <row r="1097" s="24" customFormat="1" ht="15">
      <c r="K1097" s="28"/>
    </row>
    <row r="1098" s="24" customFormat="1" ht="15">
      <c r="K1098" s="28"/>
    </row>
    <row r="1099" s="24" customFormat="1" ht="15">
      <c r="K1099" s="28"/>
    </row>
    <row r="1100" s="24" customFormat="1" ht="15">
      <c r="K1100" s="28"/>
    </row>
    <row r="1101" s="24" customFormat="1" ht="15">
      <c r="K1101" s="28"/>
    </row>
    <row r="1102" s="24" customFormat="1" ht="15">
      <c r="K1102" s="28"/>
    </row>
    <row r="1103" s="24" customFormat="1" ht="15">
      <c r="K1103" s="28"/>
    </row>
    <row r="1104" s="24" customFormat="1" ht="15">
      <c r="K1104" s="28"/>
    </row>
    <row r="1105" s="24" customFormat="1" ht="15">
      <c r="K1105" s="28"/>
    </row>
    <row r="1106" s="24" customFormat="1" ht="15">
      <c r="K1106" s="28"/>
    </row>
    <row r="1107" s="24" customFormat="1" ht="15">
      <c r="K1107" s="28"/>
    </row>
    <row r="1108" s="24" customFormat="1" ht="15">
      <c r="K1108" s="28"/>
    </row>
    <row r="1109" s="24" customFormat="1" ht="15">
      <c r="K1109" s="28"/>
    </row>
    <row r="1110" s="24" customFormat="1" ht="15">
      <c r="K1110" s="28"/>
    </row>
    <row r="1111" s="24" customFormat="1" ht="15">
      <c r="K1111" s="28"/>
    </row>
    <row r="1112" s="24" customFormat="1" ht="15">
      <c r="K1112" s="28"/>
    </row>
    <row r="1113" s="24" customFormat="1" ht="15">
      <c r="K1113" s="28"/>
    </row>
    <row r="1114" s="24" customFormat="1" ht="15">
      <c r="K1114" s="28"/>
    </row>
    <row r="1115" s="24" customFormat="1" ht="15">
      <c r="K1115" s="28"/>
    </row>
    <row r="1116" s="24" customFormat="1" ht="15">
      <c r="K1116" s="28"/>
    </row>
    <row r="1117" s="24" customFormat="1" ht="15">
      <c r="K1117" s="28"/>
    </row>
    <row r="1118" s="24" customFormat="1" ht="15">
      <c r="K1118" s="28"/>
    </row>
    <row r="1119" s="24" customFormat="1" ht="15">
      <c r="K1119" s="28"/>
    </row>
    <row r="1120" s="24" customFormat="1" ht="15">
      <c r="K1120" s="28"/>
    </row>
    <row r="1121" s="24" customFormat="1" ht="15">
      <c r="K1121" s="28"/>
    </row>
    <row r="1122" s="24" customFormat="1" ht="15">
      <c r="K1122" s="28"/>
    </row>
    <row r="1123" s="24" customFormat="1" ht="15">
      <c r="K1123" s="28"/>
    </row>
    <row r="1124" s="24" customFormat="1" ht="15">
      <c r="K1124" s="28"/>
    </row>
    <row r="1125" s="24" customFormat="1" ht="15">
      <c r="K1125" s="28"/>
    </row>
    <row r="1126" s="24" customFormat="1" ht="15">
      <c r="K1126" s="28"/>
    </row>
    <row r="1127" s="24" customFormat="1" ht="15">
      <c r="K1127" s="28"/>
    </row>
    <row r="1128" s="24" customFormat="1" ht="15">
      <c r="K1128" s="28"/>
    </row>
    <row r="1129" s="24" customFormat="1" ht="15">
      <c r="K1129" s="28"/>
    </row>
    <row r="1130" s="24" customFormat="1" ht="15">
      <c r="K1130" s="28"/>
    </row>
    <row r="1131" s="24" customFormat="1" ht="15">
      <c r="K1131" s="28"/>
    </row>
    <row r="1132" s="24" customFormat="1" ht="15">
      <c r="K1132" s="28"/>
    </row>
    <row r="1133" s="24" customFormat="1" ht="15">
      <c r="K1133" s="28"/>
    </row>
    <row r="1134" s="24" customFormat="1" ht="15">
      <c r="K1134" s="28"/>
    </row>
    <row r="1135" s="24" customFormat="1" ht="15">
      <c r="K1135" s="28"/>
    </row>
    <row r="1136" s="24" customFormat="1" ht="15">
      <c r="K1136" s="28"/>
    </row>
    <row r="1137" s="24" customFormat="1" ht="15">
      <c r="K1137" s="28"/>
    </row>
    <row r="1138" s="24" customFormat="1" ht="15">
      <c r="K1138" s="28"/>
    </row>
    <row r="1139" s="24" customFormat="1" ht="15">
      <c r="K1139" s="28"/>
    </row>
    <row r="1140" s="24" customFormat="1" ht="15">
      <c r="K1140" s="28"/>
    </row>
    <row r="1141" s="24" customFormat="1" ht="15">
      <c r="K1141" s="28"/>
    </row>
    <row r="1142" s="24" customFormat="1" ht="15">
      <c r="K1142" s="28"/>
    </row>
    <row r="1143" s="24" customFormat="1" ht="15">
      <c r="K1143" s="28"/>
    </row>
    <row r="1144" s="24" customFormat="1" ht="15">
      <c r="K1144" s="28"/>
    </row>
    <row r="1145" s="24" customFormat="1" ht="15">
      <c r="K1145" s="28"/>
    </row>
    <row r="1146" s="24" customFormat="1" ht="15">
      <c r="K1146" s="28"/>
    </row>
    <row r="1147" s="24" customFormat="1" ht="15">
      <c r="K1147" s="28"/>
    </row>
    <row r="1148" s="24" customFormat="1" ht="15">
      <c r="K1148" s="28"/>
    </row>
    <row r="1149" s="24" customFormat="1" ht="15">
      <c r="K1149" s="28"/>
    </row>
    <row r="1150" s="24" customFormat="1" ht="15">
      <c r="K1150" s="28"/>
    </row>
    <row r="1151" s="24" customFormat="1" ht="15">
      <c r="K1151" s="28"/>
    </row>
    <row r="1152" s="24" customFormat="1" ht="15">
      <c r="K1152" s="28"/>
    </row>
    <row r="1153" s="24" customFormat="1" ht="15">
      <c r="K1153" s="28"/>
    </row>
    <row r="1154" s="24" customFormat="1" ht="15">
      <c r="K1154" s="28"/>
    </row>
    <row r="1155" s="24" customFormat="1" ht="15">
      <c r="K1155" s="28"/>
    </row>
    <row r="1156" s="24" customFormat="1" ht="15">
      <c r="K1156" s="28"/>
    </row>
    <row r="1157" s="24" customFormat="1" ht="15">
      <c r="K1157" s="28"/>
    </row>
    <row r="1158" s="24" customFormat="1" ht="15">
      <c r="K1158" s="28"/>
    </row>
    <row r="1159" s="24" customFormat="1" ht="15">
      <c r="K1159" s="28"/>
    </row>
    <row r="1160" s="24" customFormat="1" ht="15">
      <c r="K1160" s="28"/>
    </row>
    <row r="1161" s="24" customFormat="1" ht="15">
      <c r="K1161" s="28"/>
    </row>
    <row r="1162" s="24" customFormat="1" ht="15">
      <c r="K1162" s="28"/>
    </row>
    <row r="1163" s="24" customFormat="1" ht="15">
      <c r="K1163" s="28"/>
    </row>
    <row r="1164" s="24" customFormat="1" ht="15">
      <c r="K1164" s="28"/>
    </row>
    <row r="1165" s="24" customFormat="1" ht="15">
      <c r="K1165" s="28"/>
    </row>
    <row r="1166" s="24" customFormat="1" ht="15">
      <c r="K1166" s="28"/>
    </row>
    <row r="1167" s="24" customFormat="1" ht="15">
      <c r="K1167" s="28"/>
    </row>
    <row r="1168" s="24" customFormat="1" ht="15">
      <c r="K1168" s="28"/>
    </row>
    <row r="1169" s="24" customFormat="1" ht="15">
      <c r="K1169" s="28"/>
    </row>
    <row r="1170" s="24" customFormat="1" ht="15">
      <c r="K1170" s="28"/>
    </row>
    <row r="1171" s="24" customFormat="1" ht="15">
      <c r="K1171" s="28"/>
    </row>
    <row r="1172" s="24" customFormat="1" ht="15">
      <c r="K1172" s="28"/>
    </row>
    <row r="1173" s="24" customFormat="1" ht="15">
      <c r="K1173" s="28"/>
    </row>
    <row r="1174" s="24" customFormat="1" ht="15">
      <c r="K1174" s="28"/>
    </row>
    <row r="1175" s="24" customFormat="1" ht="15">
      <c r="K1175" s="28"/>
    </row>
    <row r="1176" s="24" customFormat="1" ht="15">
      <c r="K1176" s="28"/>
    </row>
    <row r="1177" s="24" customFormat="1" ht="15">
      <c r="K1177" s="28"/>
    </row>
    <row r="1178" s="24" customFormat="1" ht="15">
      <c r="K1178" s="28"/>
    </row>
    <row r="1179" s="24" customFormat="1" ht="15">
      <c r="K1179" s="28"/>
    </row>
    <row r="1180" s="24" customFormat="1" ht="15">
      <c r="K1180" s="28"/>
    </row>
    <row r="1181" s="24" customFormat="1" ht="15">
      <c r="K1181" s="28"/>
    </row>
    <row r="1182" s="24" customFormat="1" ht="15">
      <c r="K1182" s="28"/>
    </row>
    <row r="1183" s="24" customFormat="1" ht="15">
      <c r="K1183" s="28"/>
    </row>
    <row r="1184" s="24" customFormat="1" ht="15">
      <c r="K1184" s="28"/>
    </row>
    <row r="1185" s="24" customFormat="1" ht="15">
      <c r="K1185" s="28"/>
    </row>
    <row r="1186" s="24" customFormat="1" ht="15">
      <c r="K1186" s="28"/>
    </row>
    <row r="1187" s="24" customFormat="1" ht="15">
      <c r="K1187" s="28"/>
    </row>
    <row r="1188" s="24" customFormat="1" ht="15">
      <c r="K1188" s="28"/>
    </row>
    <row r="1189" s="24" customFormat="1" ht="15">
      <c r="K1189" s="28"/>
    </row>
    <row r="1190" s="24" customFormat="1" ht="15">
      <c r="K1190" s="28"/>
    </row>
    <row r="1191" s="24" customFormat="1" ht="15">
      <c r="K1191" s="28"/>
    </row>
    <row r="1192" s="24" customFormat="1" ht="15">
      <c r="K1192" s="28"/>
    </row>
    <row r="1193" s="24" customFormat="1" ht="15">
      <c r="K1193" s="28"/>
    </row>
    <row r="1194" s="24" customFormat="1" ht="15">
      <c r="K1194" s="28"/>
    </row>
    <row r="1195" s="24" customFormat="1" ht="15">
      <c r="K1195" s="28"/>
    </row>
    <row r="1196" s="24" customFormat="1" ht="15">
      <c r="K1196" s="28"/>
    </row>
    <row r="1197" s="24" customFormat="1" ht="15">
      <c r="K1197" s="28"/>
    </row>
    <row r="1198" s="24" customFormat="1" ht="15">
      <c r="K1198" s="28"/>
    </row>
    <row r="1199" s="24" customFormat="1" ht="15">
      <c r="K1199" s="28"/>
    </row>
    <row r="1200" s="24" customFormat="1" ht="15">
      <c r="K1200" s="28"/>
    </row>
    <row r="1201" s="24" customFormat="1" ht="15">
      <c r="K1201" s="28"/>
    </row>
    <row r="1202" s="24" customFormat="1" ht="15">
      <c r="K1202" s="28"/>
    </row>
    <row r="1203" s="24" customFormat="1" ht="15">
      <c r="K1203" s="28"/>
    </row>
    <row r="1204" s="24" customFormat="1" ht="15">
      <c r="K1204" s="28"/>
    </row>
    <row r="1205" s="24" customFormat="1" ht="15">
      <c r="K1205" s="28"/>
    </row>
    <row r="1206" s="24" customFormat="1" ht="15">
      <c r="K1206" s="28"/>
    </row>
    <row r="1207" s="24" customFormat="1" ht="15">
      <c r="K1207" s="28"/>
    </row>
    <row r="1208" s="24" customFormat="1" ht="15">
      <c r="K1208" s="28"/>
    </row>
    <row r="1209" s="24" customFormat="1" ht="15">
      <c r="K1209" s="28"/>
    </row>
    <row r="1210" s="24" customFormat="1" ht="15">
      <c r="K1210" s="28"/>
    </row>
    <row r="1211" s="24" customFormat="1" ht="15">
      <c r="K1211" s="28"/>
    </row>
    <row r="1212" s="24" customFormat="1" ht="15">
      <c r="K1212" s="28"/>
    </row>
    <row r="1213" s="24" customFormat="1" ht="15">
      <c r="K1213" s="28"/>
    </row>
    <row r="1214" s="24" customFormat="1" ht="15">
      <c r="K1214" s="28"/>
    </row>
    <row r="1215" s="24" customFormat="1" ht="15">
      <c r="K1215" s="28"/>
    </row>
    <row r="1216" s="24" customFormat="1" ht="15">
      <c r="K1216" s="28"/>
    </row>
    <row r="1217" s="24" customFormat="1" ht="15">
      <c r="K1217" s="28"/>
    </row>
    <row r="1218" s="24" customFormat="1" ht="15">
      <c r="K1218" s="28"/>
    </row>
    <row r="1219" s="24" customFormat="1" ht="15">
      <c r="K1219" s="28"/>
    </row>
    <row r="1220" s="24" customFormat="1" ht="15">
      <c r="K1220" s="28"/>
    </row>
    <row r="1221" s="24" customFormat="1" ht="15">
      <c r="K1221" s="28"/>
    </row>
    <row r="1222" s="24" customFormat="1" ht="15">
      <c r="K1222" s="28"/>
    </row>
    <row r="1223" s="24" customFormat="1" ht="15">
      <c r="K1223" s="28"/>
    </row>
    <row r="1224" s="24" customFormat="1" ht="15">
      <c r="K1224" s="28"/>
    </row>
    <row r="1225" s="24" customFormat="1" ht="15">
      <c r="K1225" s="28"/>
    </row>
    <row r="1226" s="24" customFormat="1" ht="15">
      <c r="K1226" s="28"/>
    </row>
    <row r="1227" s="24" customFormat="1" ht="15">
      <c r="K1227" s="28"/>
    </row>
    <row r="1228" s="24" customFormat="1" ht="15">
      <c r="K1228" s="28"/>
    </row>
    <row r="1229" s="24" customFormat="1" ht="15">
      <c r="K1229" s="28"/>
    </row>
    <row r="1230" s="24" customFormat="1" ht="15">
      <c r="K1230" s="28"/>
    </row>
    <row r="1231" s="24" customFormat="1" ht="15">
      <c r="K1231" s="28"/>
    </row>
    <row r="1232" s="24" customFormat="1" ht="15">
      <c r="K1232" s="28"/>
    </row>
    <row r="1233" s="24" customFormat="1" ht="15">
      <c r="K1233" s="28"/>
    </row>
    <row r="1234" s="24" customFormat="1" ht="15">
      <c r="K1234" s="28"/>
    </row>
    <row r="1235" s="24" customFormat="1" ht="15">
      <c r="K1235" s="28"/>
    </row>
    <row r="1236" s="24" customFormat="1" ht="15">
      <c r="K1236" s="28"/>
    </row>
    <row r="1237" s="24" customFormat="1" ht="15">
      <c r="K1237" s="28"/>
    </row>
    <row r="1238" s="24" customFormat="1" ht="15">
      <c r="K1238" s="28"/>
    </row>
    <row r="1239" s="24" customFormat="1" ht="15">
      <c r="K1239" s="28"/>
    </row>
    <row r="1240" s="24" customFormat="1" ht="15">
      <c r="K1240" s="28"/>
    </row>
    <row r="1241" s="24" customFormat="1" ht="15">
      <c r="K1241" s="28"/>
    </row>
    <row r="1242" s="24" customFormat="1" ht="15">
      <c r="K1242" s="28"/>
    </row>
    <row r="1243" s="24" customFormat="1" ht="15">
      <c r="K1243" s="28"/>
    </row>
    <row r="1244" s="24" customFormat="1" ht="15">
      <c r="K1244" s="28"/>
    </row>
    <row r="1245" s="24" customFormat="1" ht="15">
      <c r="K1245" s="28"/>
    </row>
    <row r="1246" s="24" customFormat="1" ht="15">
      <c r="K1246" s="28"/>
    </row>
    <row r="1247" s="24" customFormat="1" ht="15">
      <c r="K1247" s="28"/>
    </row>
    <row r="1248" s="24" customFormat="1" ht="15">
      <c r="K1248" s="28"/>
    </row>
    <row r="1249" s="24" customFormat="1" ht="15">
      <c r="K1249" s="28"/>
    </row>
    <row r="1250" s="24" customFormat="1" ht="15">
      <c r="K1250" s="28"/>
    </row>
    <row r="1251" s="24" customFormat="1" ht="15">
      <c r="K1251" s="28"/>
    </row>
    <row r="1252" s="24" customFormat="1" ht="15">
      <c r="K1252" s="28"/>
    </row>
    <row r="1253" s="24" customFormat="1" ht="15">
      <c r="K1253" s="28"/>
    </row>
    <row r="1254" s="24" customFormat="1" ht="15">
      <c r="K1254" s="28"/>
    </row>
    <row r="1255" s="24" customFormat="1" ht="15">
      <c r="K1255" s="28"/>
    </row>
    <row r="1256" s="24" customFormat="1" ht="15">
      <c r="K1256" s="28"/>
    </row>
    <row r="1257" s="24" customFormat="1" ht="15">
      <c r="K1257" s="28"/>
    </row>
    <row r="1258" s="24" customFormat="1" ht="15">
      <c r="K1258" s="28"/>
    </row>
    <row r="1259" s="24" customFormat="1" ht="15">
      <c r="K1259" s="28"/>
    </row>
    <row r="1260" s="24" customFormat="1" ht="15">
      <c r="K1260" s="28"/>
    </row>
    <row r="1261" s="24" customFormat="1" ht="15">
      <c r="K1261" s="28"/>
    </row>
    <row r="1262" s="24" customFormat="1" ht="15">
      <c r="K1262" s="28"/>
    </row>
    <row r="1263" s="24" customFormat="1" ht="15">
      <c r="K1263" s="28"/>
    </row>
    <row r="1264" s="24" customFormat="1" ht="15">
      <c r="K1264" s="28"/>
    </row>
    <row r="1265" s="24" customFormat="1" ht="15">
      <c r="K1265" s="28"/>
    </row>
    <row r="1266" s="24" customFormat="1" ht="15">
      <c r="K1266" s="28"/>
    </row>
    <row r="1267" s="24" customFormat="1" ht="15">
      <c r="K1267" s="28"/>
    </row>
    <row r="1268" s="24" customFormat="1" ht="15">
      <c r="K1268" s="28"/>
    </row>
    <row r="1269" s="24" customFormat="1" ht="15">
      <c r="K1269" s="28"/>
    </row>
    <row r="1270" s="24" customFormat="1" ht="15">
      <c r="K1270" s="28"/>
    </row>
    <row r="1271" s="24" customFormat="1" ht="15">
      <c r="K1271" s="28"/>
    </row>
    <row r="1272" s="24" customFormat="1" ht="15">
      <c r="K1272" s="28"/>
    </row>
    <row r="1273" s="24" customFormat="1" ht="15">
      <c r="K1273" s="28"/>
    </row>
    <row r="1274" s="24" customFormat="1" ht="15">
      <c r="K1274" s="28"/>
    </row>
    <row r="1275" s="24" customFormat="1" ht="15">
      <c r="K1275" s="28"/>
    </row>
    <row r="1276" s="24" customFormat="1" ht="15">
      <c r="K1276" s="28"/>
    </row>
    <row r="1277" s="24" customFormat="1" ht="15">
      <c r="K1277" s="28"/>
    </row>
    <row r="1278" s="24" customFormat="1" ht="15">
      <c r="K1278" s="28"/>
    </row>
    <row r="1279" s="24" customFormat="1" ht="15">
      <c r="K1279" s="28"/>
    </row>
    <row r="1280" s="24" customFormat="1" ht="15">
      <c r="K1280" s="28"/>
    </row>
    <row r="1281" s="24" customFormat="1" ht="15">
      <c r="K1281" s="28"/>
    </row>
    <row r="1282" s="24" customFormat="1" ht="15">
      <c r="K1282" s="28"/>
    </row>
    <row r="1283" s="24" customFormat="1" ht="15">
      <c r="K1283" s="28"/>
    </row>
    <row r="1284" s="24" customFormat="1" ht="15">
      <c r="K1284" s="28"/>
    </row>
    <row r="1285" s="24" customFormat="1" ht="15">
      <c r="K1285" s="28"/>
    </row>
    <row r="1286" s="24" customFormat="1" ht="15">
      <c r="K1286" s="28"/>
    </row>
    <row r="1287" s="24" customFormat="1" ht="15">
      <c r="K1287" s="28"/>
    </row>
    <row r="1288" s="24" customFormat="1" ht="15">
      <c r="K1288" s="28"/>
    </row>
    <row r="1289" s="24" customFormat="1" ht="15">
      <c r="K1289" s="28"/>
    </row>
    <row r="1290" s="24" customFormat="1" ht="15">
      <c r="K1290" s="28"/>
    </row>
    <row r="1291" s="24" customFormat="1" ht="15">
      <c r="K1291" s="28"/>
    </row>
    <row r="1292" s="24" customFormat="1" ht="15">
      <c r="K1292" s="28"/>
    </row>
    <row r="1293" s="24" customFormat="1" ht="15">
      <c r="K1293" s="28"/>
    </row>
    <row r="1294" s="24" customFormat="1" ht="15">
      <c r="K1294" s="28"/>
    </row>
    <row r="1295" s="24" customFormat="1" ht="15">
      <c r="K1295" s="28"/>
    </row>
    <row r="1296" s="24" customFormat="1" ht="15">
      <c r="K1296" s="28"/>
    </row>
    <row r="1297" s="24" customFormat="1" ht="15">
      <c r="K1297" s="28"/>
    </row>
    <row r="1298" s="24" customFormat="1" ht="15">
      <c r="K1298" s="28"/>
    </row>
    <row r="1299" s="24" customFormat="1" ht="15">
      <c r="K1299" s="28"/>
    </row>
    <row r="1300" s="24" customFormat="1" ht="15">
      <c r="K1300" s="28"/>
    </row>
    <row r="1301" s="24" customFormat="1" ht="15">
      <c r="K1301" s="28"/>
    </row>
    <row r="1302" s="24" customFormat="1" ht="15">
      <c r="K1302" s="28"/>
    </row>
    <row r="1303" s="24" customFormat="1" ht="15">
      <c r="K1303" s="28"/>
    </row>
    <row r="1304" s="24" customFormat="1" ht="15">
      <c r="K1304" s="28"/>
    </row>
    <row r="1305" s="24" customFormat="1" ht="15">
      <c r="K1305" s="28"/>
    </row>
    <row r="1306" s="24" customFormat="1" ht="15">
      <c r="K1306" s="28"/>
    </row>
    <row r="1307" s="24" customFormat="1" ht="15">
      <c r="K1307" s="28"/>
    </row>
    <row r="1308" s="24" customFormat="1" ht="15">
      <c r="K1308" s="28"/>
    </row>
    <row r="1309" s="24" customFormat="1" ht="15">
      <c r="K1309" s="28"/>
    </row>
    <row r="1310" s="24" customFormat="1" ht="15">
      <c r="K1310" s="28"/>
    </row>
    <row r="1311" s="24" customFormat="1" ht="15">
      <c r="K1311" s="28"/>
    </row>
    <row r="1312" s="24" customFormat="1" ht="15">
      <c r="K1312" s="28"/>
    </row>
    <row r="1313" s="24" customFormat="1" ht="15">
      <c r="K1313" s="28"/>
    </row>
    <row r="1314" s="24" customFormat="1" ht="15">
      <c r="K1314" s="28"/>
    </row>
    <row r="1315" s="24" customFormat="1" ht="15">
      <c r="K1315" s="28"/>
    </row>
    <row r="1316" s="24" customFormat="1" ht="15">
      <c r="K1316" s="28"/>
    </row>
    <row r="1317" s="24" customFormat="1" ht="15">
      <c r="K1317" s="28"/>
    </row>
    <row r="1318" s="24" customFormat="1" ht="15">
      <c r="K1318" s="28"/>
    </row>
    <row r="1319" s="24" customFormat="1" ht="15">
      <c r="K1319" s="28"/>
    </row>
    <row r="1320" s="24" customFormat="1" ht="15">
      <c r="K1320" s="28"/>
    </row>
    <row r="1321" s="24" customFormat="1" ht="15">
      <c r="K1321" s="28"/>
    </row>
    <row r="1322" s="24" customFormat="1" ht="15">
      <c r="K1322" s="28"/>
    </row>
    <row r="1323" s="24" customFormat="1" ht="15">
      <c r="K1323" s="28"/>
    </row>
    <row r="1324" s="24" customFormat="1" ht="15">
      <c r="K1324" s="28"/>
    </row>
    <row r="1325" s="24" customFormat="1" ht="15">
      <c r="K1325" s="28"/>
    </row>
    <row r="1326" s="24" customFormat="1" ht="15">
      <c r="K1326" s="28"/>
    </row>
    <row r="1327" s="24" customFormat="1" ht="15">
      <c r="K1327" s="28"/>
    </row>
    <row r="1328" s="24" customFormat="1" ht="15">
      <c r="K1328" s="28"/>
    </row>
    <row r="1329" s="24" customFormat="1" ht="15">
      <c r="K1329" s="28"/>
    </row>
    <row r="1330" s="24" customFormat="1" ht="15">
      <c r="K1330" s="28"/>
    </row>
    <row r="1331" s="24" customFormat="1" ht="15">
      <c r="K1331" s="28"/>
    </row>
    <row r="1332" s="24" customFormat="1" ht="15">
      <c r="K1332" s="28"/>
    </row>
    <row r="1333" s="24" customFormat="1" ht="15">
      <c r="K1333" s="28"/>
    </row>
    <row r="1334" s="24" customFormat="1" ht="15">
      <c r="K1334" s="28"/>
    </row>
    <row r="1335" s="24" customFormat="1" ht="15">
      <c r="K1335" s="28"/>
    </row>
    <row r="1336" s="24" customFormat="1" ht="15">
      <c r="K1336" s="28"/>
    </row>
    <row r="1337" s="24" customFormat="1" ht="15">
      <c r="K1337" s="28"/>
    </row>
    <row r="1338" s="24" customFormat="1" ht="15">
      <c r="K1338" s="28"/>
    </row>
    <row r="1339" s="24" customFormat="1" ht="15">
      <c r="K1339" s="28"/>
    </row>
    <row r="1340" s="24" customFormat="1" ht="15">
      <c r="K1340" s="28"/>
    </row>
    <row r="1341" s="24" customFormat="1" ht="15">
      <c r="K1341" s="28"/>
    </row>
    <row r="1342" s="24" customFormat="1" ht="15">
      <c r="K1342" s="28"/>
    </row>
    <row r="1343" s="24" customFormat="1" ht="15">
      <c r="K1343" s="28"/>
    </row>
    <row r="1344" s="24" customFormat="1" ht="15">
      <c r="K1344" s="28"/>
    </row>
    <row r="1345" s="24" customFormat="1" ht="15">
      <c r="K1345" s="28"/>
    </row>
    <row r="1346" s="24" customFormat="1" ht="15">
      <c r="K1346" s="28"/>
    </row>
    <row r="1347" s="24" customFormat="1" ht="15">
      <c r="K1347" s="28"/>
    </row>
    <row r="1348" s="24" customFormat="1" ht="15">
      <c r="K1348" s="28"/>
    </row>
    <row r="1349" s="24" customFormat="1" ht="15">
      <c r="K1349" s="28"/>
    </row>
    <row r="1350" s="24" customFormat="1" ht="15">
      <c r="K1350" s="28"/>
    </row>
    <row r="1351" s="24" customFormat="1" ht="15">
      <c r="K1351" s="28"/>
    </row>
    <row r="1352" s="24" customFormat="1" ht="15">
      <c r="K1352" s="28"/>
    </row>
    <row r="1353" s="24" customFormat="1" ht="15">
      <c r="K1353" s="28"/>
    </row>
    <row r="1354" s="24" customFormat="1" ht="15">
      <c r="K1354" s="28"/>
    </row>
    <row r="1355" s="24" customFormat="1" ht="15">
      <c r="K1355" s="28"/>
    </row>
    <row r="1356" s="24" customFormat="1" ht="15">
      <c r="K1356" s="28"/>
    </row>
    <row r="1357" s="24" customFormat="1" ht="15">
      <c r="K1357" s="28"/>
    </row>
    <row r="1358" s="24" customFormat="1" ht="15">
      <c r="K1358" s="28"/>
    </row>
    <row r="1359" s="24" customFormat="1" ht="15">
      <c r="K1359" s="28"/>
    </row>
    <row r="1360" s="24" customFormat="1" ht="15">
      <c r="K1360" s="28"/>
    </row>
    <row r="1361" s="24" customFormat="1" ht="15">
      <c r="K1361" s="28"/>
    </row>
    <row r="1362" s="24" customFormat="1" ht="15">
      <c r="K1362" s="28"/>
    </row>
    <row r="1363" s="24" customFormat="1" ht="15">
      <c r="K1363" s="28"/>
    </row>
    <row r="1364" s="24" customFormat="1" ht="15">
      <c r="K1364" s="28"/>
    </row>
    <row r="1365" s="24" customFormat="1" ht="15">
      <c r="K1365" s="28"/>
    </row>
    <row r="1366" s="24" customFormat="1" ht="15">
      <c r="K1366" s="28"/>
    </row>
    <row r="1367" s="24" customFormat="1" ht="15">
      <c r="K1367" s="28"/>
    </row>
    <row r="1368" s="24" customFormat="1" ht="15">
      <c r="K1368" s="28"/>
    </row>
    <row r="1369" s="24" customFormat="1" ht="15">
      <c r="K1369" s="28"/>
    </row>
    <row r="1370" s="24" customFormat="1" ht="15">
      <c r="K1370" s="28"/>
    </row>
    <row r="1371" s="24" customFormat="1" ht="15">
      <c r="K1371" s="28"/>
    </row>
    <row r="1372" s="24" customFormat="1" ht="15">
      <c r="K1372" s="28"/>
    </row>
    <row r="1373" s="24" customFormat="1" ht="15">
      <c r="K1373" s="28"/>
    </row>
    <row r="1374" s="24" customFormat="1" ht="15">
      <c r="K1374" s="28"/>
    </row>
    <row r="1375" s="24" customFormat="1" ht="15">
      <c r="K1375" s="28"/>
    </row>
    <row r="1376" s="24" customFormat="1" ht="15">
      <c r="K1376" s="28"/>
    </row>
    <row r="1377" s="24" customFormat="1" ht="15">
      <c r="K1377" s="28"/>
    </row>
    <row r="1378" s="24" customFormat="1" ht="15">
      <c r="K1378" s="28"/>
    </row>
    <row r="1379" s="24" customFormat="1" ht="15">
      <c r="K1379" s="28"/>
    </row>
    <row r="1380" s="24" customFormat="1" ht="15">
      <c r="K1380" s="28"/>
    </row>
    <row r="1381" s="24" customFormat="1" ht="15">
      <c r="K1381" s="28"/>
    </row>
    <row r="1382" s="24" customFormat="1" ht="15">
      <c r="K1382" s="28"/>
    </row>
    <row r="1383" s="24" customFormat="1" ht="15">
      <c r="K1383" s="28"/>
    </row>
    <row r="1384" s="24" customFormat="1" ht="15">
      <c r="K1384" s="28"/>
    </row>
    <row r="1385" s="24" customFormat="1" ht="15">
      <c r="K1385" s="28"/>
    </row>
    <row r="1386" s="24" customFormat="1" ht="15">
      <c r="K1386" s="28"/>
    </row>
    <row r="1387" s="24" customFormat="1" ht="15">
      <c r="K1387" s="28"/>
    </row>
    <row r="1388" s="24" customFormat="1" ht="15">
      <c r="K1388" s="28"/>
    </row>
    <row r="1389" s="24" customFormat="1" ht="15">
      <c r="K1389" s="28"/>
    </row>
    <row r="1390" s="24" customFormat="1" ht="15">
      <c r="K1390" s="28"/>
    </row>
    <row r="1391" s="24" customFormat="1" ht="15">
      <c r="K1391" s="28"/>
    </row>
    <row r="1392" s="24" customFormat="1" ht="15">
      <c r="K1392" s="28"/>
    </row>
    <row r="1393" s="24" customFormat="1" ht="15">
      <c r="K1393" s="28"/>
    </row>
    <row r="1394" s="24" customFormat="1" ht="15">
      <c r="K1394" s="28"/>
    </row>
    <row r="1395" s="24" customFormat="1" ht="15">
      <c r="K1395" s="28"/>
    </row>
    <row r="1396" s="24" customFormat="1" ht="15">
      <c r="K1396" s="28"/>
    </row>
    <row r="1397" s="24" customFormat="1" ht="15">
      <c r="K1397" s="28"/>
    </row>
    <row r="1398" s="24" customFormat="1" ht="15">
      <c r="K1398" s="28"/>
    </row>
    <row r="1399" s="24" customFormat="1" ht="15">
      <c r="K1399" s="28"/>
    </row>
    <row r="1400" s="24" customFormat="1" ht="15">
      <c r="K1400" s="28"/>
    </row>
    <row r="1401" s="24" customFormat="1" ht="15">
      <c r="K1401" s="28"/>
    </row>
    <row r="1402" s="24" customFormat="1" ht="15">
      <c r="K1402" s="28"/>
    </row>
    <row r="1403" s="24" customFormat="1" ht="15">
      <c r="K1403" s="28"/>
    </row>
    <row r="1404" s="24" customFormat="1" ht="15">
      <c r="K1404" s="28"/>
    </row>
    <row r="1405" s="24" customFormat="1" ht="15">
      <c r="K1405" s="28"/>
    </row>
    <row r="1406" s="24" customFormat="1" ht="15">
      <c r="K1406" s="28"/>
    </row>
    <row r="1407" s="24" customFormat="1" ht="15">
      <c r="K1407" s="28"/>
    </row>
    <row r="1408" s="24" customFormat="1" ht="15">
      <c r="K1408" s="28"/>
    </row>
    <row r="1409" s="24" customFormat="1" ht="15">
      <c r="K1409" s="28"/>
    </row>
    <row r="1410" s="24" customFormat="1" ht="15">
      <c r="K1410" s="28"/>
    </row>
    <row r="1411" s="24" customFormat="1" ht="15">
      <c r="K1411" s="28"/>
    </row>
    <row r="1412" s="24" customFormat="1" ht="15">
      <c r="K1412" s="28"/>
    </row>
    <row r="1413" s="24" customFormat="1" ht="15">
      <c r="K1413" s="28"/>
    </row>
    <row r="1414" s="24" customFormat="1" ht="15">
      <c r="K1414" s="28"/>
    </row>
    <row r="1415" s="24" customFormat="1" ht="15">
      <c r="K1415" s="28"/>
    </row>
    <row r="1416" s="24" customFormat="1" ht="15">
      <c r="K1416" s="28"/>
    </row>
    <row r="1417" s="24" customFormat="1" ht="15">
      <c r="K1417" s="28"/>
    </row>
    <row r="1418" s="24" customFormat="1" ht="15">
      <c r="K1418" s="28"/>
    </row>
    <row r="1419" s="24" customFormat="1" ht="15">
      <c r="K1419" s="28"/>
    </row>
    <row r="1420" s="24" customFormat="1" ht="15">
      <c r="K1420" s="28"/>
    </row>
    <row r="1421" s="24" customFormat="1" ht="15">
      <c r="K1421" s="28"/>
    </row>
    <row r="1422" s="24" customFormat="1" ht="15">
      <c r="K1422" s="28"/>
    </row>
    <row r="1423" s="24" customFormat="1" ht="15">
      <c r="K1423" s="28"/>
    </row>
    <row r="1424" s="24" customFormat="1" ht="15">
      <c r="K1424" s="28"/>
    </row>
    <row r="1425" s="24" customFormat="1" ht="15">
      <c r="K1425" s="28"/>
    </row>
    <row r="1426" s="24" customFormat="1" ht="15">
      <c r="K1426" s="28"/>
    </row>
    <row r="1427" s="24" customFormat="1" ht="15">
      <c r="K1427" s="28"/>
    </row>
    <row r="1428" s="24" customFormat="1" ht="15">
      <c r="K1428" s="28"/>
    </row>
    <row r="1429" s="24" customFormat="1" ht="15">
      <c r="K1429" s="28"/>
    </row>
    <row r="1430" s="24" customFormat="1" ht="15">
      <c r="K1430" s="28"/>
    </row>
    <row r="1431" s="24" customFormat="1" ht="15">
      <c r="K1431" s="28"/>
    </row>
    <row r="1432" s="24" customFormat="1" ht="15">
      <c r="K1432" s="28"/>
    </row>
    <row r="1433" s="24" customFormat="1" ht="15">
      <c r="K1433" s="28"/>
    </row>
    <row r="1434" s="24" customFormat="1" ht="15">
      <c r="K1434" s="28"/>
    </row>
    <row r="1435" s="24" customFormat="1" ht="15">
      <c r="K1435" s="28"/>
    </row>
    <row r="1436" s="24" customFormat="1" ht="15">
      <c r="K1436" s="28"/>
    </row>
    <row r="1437" s="24" customFormat="1" ht="15">
      <c r="K1437" s="28"/>
    </row>
    <row r="1438" s="24" customFormat="1" ht="15">
      <c r="K1438" s="28"/>
    </row>
    <row r="1439" s="24" customFormat="1" ht="15">
      <c r="K1439" s="28"/>
    </row>
    <row r="1440" s="24" customFormat="1" ht="15">
      <c r="K1440" s="28"/>
    </row>
    <row r="1441" s="24" customFormat="1" ht="15">
      <c r="K1441" s="28"/>
    </row>
    <row r="1442" s="24" customFormat="1" ht="15">
      <c r="K1442" s="28"/>
    </row>
    <row r="1443" s="24" customFormat="1" ht="15">
      <c r="K1443" s="28"/>
    </row>
    <row r="1444" s="24" customFormat="1" ht="15">
      <c r="K1444" s="28"/>
    </row>
    <row r="1445" s="24" customFormat="1" ht="15">
      <c r="K1445" s="28"/>
    </row>
    <row r="1446" s="24" customFormat="1" ht="15">
      <c r="K1446" s="28"/>
    </row>
    <row r="1447" s="24" customFormat="1" ht="15">
      <c r="K1447" s="28"/>
    </row>
    <row r="1448" s="24" customFormat="1" ht="15">
      <c r="K1448" s="28"/>
    </row>
    <row r="1449" s="24" customFormat="1" ht="15">
      <c r="K1449" s="28"/>
    </row>
    <row r="1450" s="24" customFormat="1" ht="15">
      <c r="K1450" s="28"/>
    </row>
    <row r="1451" s="24" customFormat="1" ht="15">
      <c r="K1451" s="28"/>
    </row>
    <row r="1452" s="24" customFormat="1" ht="15">
      <c r="K1452" s="28"/>
    </row>
    <row r="1453" s="24" customFormat="1" ht="15">
      <c r="K1453" s="28"/>
    </row>
    <row r="1454" s="24" customFormat="1" ht="15">
      <c r="K1454" s="28"/>
    </row>
    <row r="1455" s="24" customFormat="1" ht="15">
      <c r="K1455" s="28"/>
    </row>
    <row r="1456" s="24" customFormat="1" ht="15">
      <c r="K1456" s="28"/>
    </row>
    <row r="1457" s="24" customFormat="1" ht="15">
      <c r="K1457" s="28"/>
    </row>
    <row r="1458" s="24" customFormat="1" ht="15">
      <c r="K1458" s="28"/>
    </row>
    <row r="1459" s="24" customFormat="1" ht="15">
      <c r="K1459" s="28"/>
    </row>
    <row r="1460" s="24" customFormat="1" ht="15">
      <c r="K1460" s="28"/>
    </row>
    <row r="1461" s="24" customFormat="1" ht="15">
      <c r="K1461" s="28"/>
    </row>
    <row r="1462" s="24" customFormat="1" ht="15">
      <c r="K1462" s="28"/>
    </row>
    <row r="1463" s="24" customFormat="1" ht="15">
      <c r="K1463" s="28"/>
    </row>
    <row r="1464" s="24" customFormat="1" ht="15">
      <c r="K1464" s="28"/>
    </row>
    <row r="1465" s="24" customFormat="1" ht="15">
      <c r="K1465" s="28"/>
    </row>
    <row r="1466" s="24" customFormat="1" ht="15">
      <c r="K1466" s="28"/>
    </row>
    <row r="1467" s="24" customFormat="1" ht="15">
      <c r="K1467" s="28"/>
    </row>
    <row r="1468" s="24" customFormat="1" ht="15">
      <c r="K1468" s="28"/>
    </row>
    <row r="1469" s="24" customFormat="1" ht="15">
      <c r="K1469" s="28"/>
    </row>
    <row r="1470" s="24" customFormat="1" ht="15">
      <c r="K1470" s="28"/>
    </row>
    <row r="1471" s="24" customFormat="1" ht="15">
      <c r="K1471" s="28"/>
    </row>
    <row r="1472" s="24" customFormat="1" ht="15">
      <c r="K1472" s="28"/>
    </row>
    <row r="1473" s="24" customFormat="1" ht="15">
      <c r="K1473" s="28"/>
    </row>
    <row r="1474" s="24" customFormat="1" ht="15">
      <c r="K1474" s="28"/>
    </row>
    <row r="1475" s="24" customFormat="1" ht="15">
      <c r="K1475" s="28"/>
    </row>
    <row r="1476" s="24" customFormat="1" ht="15">
      <c r="K1476" s="28"/>
    </row>
    <row r="1477" s="24" customFormat="1" ht="15">
      <c r="K1477" s="28"/>
    </row>
    <row r="1478" s="24" customFormat="1" ht="15">
      <c r="K1478" s="28"/>
    </row>
    <row r="1479" s="24" customFormat="1" ht="15">
      <c r="K1479" s="28"/>
    </row>
    <row r="1480" s="24" customFormat="1" ht="15">
      <c r="K1480" s="28"/>
    </row>
    <row r="1481" s="24" customFormat="1" ht="15">
      <c r="K1481" s="28"/>
    </row>
    <row r="1482" s="24" customFormat="1" ht="15">
      <c r="K1482" s="28"/>
    </row>
    <row r="1483" s="24" customFormat="1" ht="15">
      <c r="K1483" s="28"/>
    </row>
    <row r="1484" s="24" customFormat="1" ht="15">
      <c r="K1484" s="28"/>
    </row>
    <row r="1485" s="24" customFormat="1" ht="15">
      <c r="K1485" s="28"/>
    </row>
    <row r="1486" s="24" customFormat="1" ht="15">
      <c r="K1486" s="28"/>
    </row>
    <row r="1487" s="24" customFormat="1" ht="15">
      <c r="K1487" s="28"/>
    </row>
    <row r="1488" s="24" customFormat="1" ht="15">
      <c r="K1488" s="28"/>
    </row>
    <row r="1489" s="24" customFormat="1" ht="15">
      <c r="K1489" s="28"/>
    </row>
    <row r="1490" s="24" customFormat="1" ht="15">
      <c r="K1490" s="28"/>
    </row>
    <row r="1491" s="24" customFormat="1" ht="15">
      <c r="K1491" s="28"/>
    </row>
    <row r="1492" s="24" customFormat="1" ht="15">
      <c r="K1492" s="28"/>
    </row>
    <row r="1493" s="24" customFormat="1" ht="15">
      <c r="K1493" s="28"/>
    </row>
    <row r="1494" s="24" customFormat="1" ht="15">
      <c r="K1494" s="28"/>
    </row>
    <row r="1495" s="24" customFormat="1" ht="15">
      <c r="K1495" s="28"/>
    </row>
    <row r="1496" s="24" customFormat="1" ht="15">
      <c r="K1496" s="28"/>
    </row>
    <row r="1497" s="24" customFormat="1" ht="15">
      <c r="K1497" s="28"/>
    </row>
    <row r="1498" s="24" customFormat="1" ht="15">
      <c r="K1498" s="28"/>
    </row>
    <row r="1499" s="24" customFormat="1" ht="15">
      <c r="K1499" s="28"/>
    </row>
    <row r="1500" s="24" customFormat="1" ht="15">
      <c r="K1500" s="28"/>
    </row>
    <row r="1501" s="24" customFormat="1" ht="15">
      <c r="K1501" s="28"/>
    </row>
    <row r="1502" s="24" customFormat="1" ht="15">
      <c r="K1502" s="28"/>
    </row>
    <row r="1503" s="24" customFormat="1" ht="15">
      <c r="K1503" s="28"/>
    </row>
    <row r="1504" s="24" customFormat="1" ht="15">
      <c r="K1504" s="28"/>
    </row>
    <row r="1505" s="24" customFormat="1" ht="15">
      <c r="K1505" s="28"/>
    </row>
    <row r="1506" s="24" customFormat="1" ht="15">
      <c r="K1506" s="28"/>
    </row>
    <row r="1507" s="24" customFormat="1" ht="15">
      <c r="K1507" s="28"/>
    </row>
    <row r="1508" s="24" customFormat="1" ht="15">
      <c r="K1508" s="28"/>
    </row>
    <row r="1509" s="24" customFormat="1" ht="15">
      <c r="K1509" s="28"/>
    </row>
    <row r="1510" s="24" customFormat="1" ht="15">
      <c r="K1510" s="28"/>
    </row>
    <row r="1511" s="24" customFormat="1" ht="15">
      <c r="K1511" s="28"/>
    </row>
    <row r="1512" s="24" customFormat="1" ht="15">
      <c r="K1512" s="28"/>
    </row>
    <row r="1513" s="24" customFormat="1" ht="15">
      <c r="K1513" s="28"/>
    </row>
    <row r="1514" s="24" customFormat="1" ht="15">
      <c r="K1514" s="28"/>
    </row>
    <row r="1515" s="24" customFormat="1" ht="15">
      <c r="K1515" s="28"/>
    </row>
    <row r="1516" s="24" customFormat="1" ht="15">
      <c r="K1516" s="28"/>
    </row>
    <row r="1517" s="24" customFormat="1" ht="15">
      <c r="K1517" s="28"/>
    </row>
    <row r="1518" s="24" customFormat="1" ht="15">
      <c r="K1518" s="28"/>
    </row>
    <row r="1519" s="24" customFormat="1" ht="15">
      <c r="K1519" s="28"/>
    </row>
    <row r="1520" s="24" customFormat="1" ht="15">
      <c r="K1520" s="28"/>
    </row>
    <row r="1521" s="24" customFormat="1" ht="15">
      <c r="K1521" s="28"/>
    </row>
    <row r="1522" s="24" customFormat="1" ht="15">
      <c r="K1522" s="28"/>
    </row>
    <row r="1523" s="24" customFormat="1" ht="15">
      <c r="K1523" s="28"/>
    </row>
    <row r="1524" s="24" customFormat="1" ht="15">
      <c r="K1524" s="28"/>
    </row>
    <row r="1525" s="24" customFormat="1" ht="15">
      <c r="K1525" s="28"/>
    </row>
    <row r="1526" s="24" customFormat="1" ht="15">
      <c r="K1526" s="28"/>
    </row>
    <row r="1527" s="24" customFormat="1" ht="15">
      <c r="K1527" s="28"/>
    </row>
    <row r="1528" s="24" customFormat="1" ht="15">
      <c r="K1528" s="28"/>
    </row>
    <row r="1529" s="24" customFormat="1" ht="15">
      <c r="K1529" s="28"/>
    </row>
    <row r="1530" s="24" customFormat="1" ht="15">
      <c r="K1530" s="28"/>
    </row>
    <row r="1531" s="24" customFormat="1" ht="15">
      <c r="K1531" s="28"/>
    </row>
    <row r="1532" s="24" customFormat="1" ht="15">
      <c r="K1532" s="28"/>
    </row>
    <row r="1533" s="24" customFormat="1" ht="15">
      <c r="K1533" s="28"/>
    </row>
    <row r="1534" s="24" customFormat="1" ht="15">
      <c r="K1534" s="28"/>
    </row>
    <row r="1535" s="24" customFormat="1" ht="15">
      <c r="K1535" s="28"/>
    </row>
    <row r="1536" s="24" customFormat="1" ht="15">
      <c r="K1536" s="28"/>
    </row>
    <row r="1537" s="24" customFormat="1" ht="15">
      <c r="K1537" s="28"/>
    </row>
    <row r="1538" s="24" customFormat="1" ht="15">
      <c r="K1538" s="28"/>
    </row>
    <row r="1539" s="24" customFormat="1" ht="15">
      <c r="K1539" s="28"/>
    </row>
    <row r="1540" s="24" customFormat="1" ht="15">
      <c r="K1540" s="28"/>
    </row>
    <row r="1541" s="24" customFormat="1" ht="15">
      <c r="K1541" s="28"/>
    </row>
    <row r="1542" s="24" customFormat="1" ht="15">
      <c r="K1542" s="28"/>
    </row>
    <row r="1543" s="24" customFormat="1" ht="15">
      <c r="K1543" s="28"/>
    </row>
    <row r="1544" s="24" customFormat="1" ht="15">
      <c r="K1544" s="28"/>
    </row>
    <row r="1545" s="24" customFormat="1" ht="15">
      <c r="K1545" s="28"/>
    </row>
    <row r="1546" s="24" customFormat="1" ht="15">
      <c r="K1546" s="28"/>
    </row>
    <row r="1547" s="24" customFormat="1" ht="15">
      <c r="K1547" s="28"/>
    </row>
    <row r="1548" s="24" customFormat="1" ht="15">
      <c r="K1548" s="28"/>
    </row>
    <row r="1549" s="24" customFormat="1" ht="15">
      <c r="K1549" s="28"/>
    </row>
    <row r="1550" s="24" customFormat="1" ht="15">
      <c r="K1550" s="28"/>
    </row>
    <row r="1551" s="24" customFormat="1" ht="15">
      <c r="K1551" s="28"/>
    </row>
    <row r="1552" s="24" customFormat="1" ht="15">
      <c r="K1552" s="28"/>
    </row>
    <row r="1553" s="24" customFormat="1" ht="15">
      <c r="K1553" s="28"/>
    </row>
    <row r="1554" s="24" customFormat="1" ht="15">
      <c r="K1554" s="28"/>
    </row>
    <row r="1555" s="24" customFormat="1" ht="15">
      <c r="K1555" s="28"/>
    </row>
    <row r="1556" s="24" customFormat="1" ht="15">
      <c r="K1556" s="28"/>
    </row>
    <row r="1557" s="24" customFormat="1" ht="15">
      <c r="K1557" s="28"/>
    </row>
    <row r="1558" s="24" customFormat="1" ht="15">
      <c r="K1558" s="28"/>
    </row>
    <row r="1559" s="24" customFormat="1" ht="15">
      <c r="K1559" s="28"/>
    </row>
    <row r="1560" s="24" customFormat="1" ht="15">
      <c r="K1560" s="28"/>
    </row>
    <row r="1561" s="24" customFormat="1" ht="15">
      <c r="K1561" s="28"/>
    </row>
    <row r="1562" s="24" customFormat="1" ht="15">
      <c r="K1562" s="28"/>
    </row>
    <row r="1563" s="24" customFormat="1" ht="15">
      <c r="K1563" s="28"/>
    </row>
    <row r="1564" s="24" customFormat="1" ht="15">
      <c r="K1564" s="28"/>
    </row>
    <row r="1565" s="24" customFormat="1" ht="15">
      <c r="K1565" s="28"/>
    </row>
    <row r="1566" s="24" customFormat="1" ht="15">
      <c r="K1566" s="28"/>
    </row>
    <row r="1567" s="24" customFormat="1" ht="15">
      <c r="K1567" s="28"/>
    </row>
    <row r="1568" s="24" customFormat="1" ht="15">
      <c r="K1568" s="28"/>
    </row>
    <row r="1569" s="24" customFormat="1" ht="15">
      <c r="K1569" s="28"/>
    </row>
    <row r="1570" s="24" customFormat="1" ht="15">
      <c r="K1570" s="28"/>
    </row>
    <row r="1571" s="24" customFormat="1" ht="15">
      <c r="K1571" s="28"/>
    </row>
    <row r="1572" s="24" customFormat="1" ht="15">
      <c r="K1572" s="28"/>
    </row>
    <row r="1573" s="24" customFormat="1" ht="15">
      <c r="K1573" s="28"/>
    </row>
    <row r="1574" s="24" customFormat="1" ht="15">
      <c r="K1574" s="28"/>
    </row>
    <row r="1575" s="24" customFormat="1" ht="15">
      <c r="K1575" s="28"/>
    </row>
    <row r="1576" s="24" customFormat="1" ht="15">
      <c r="K1576" s="28"/>
    </row>
    <row r="1577" s="24" customFormat="1" ht="15">
      <c r="K1577" s="28"/>
    </row>
    <row r="1578" s="24" customFormat="1" ht="15">
      <c r="K1578" s="28"/>
    </row>
    <row r="1579" s="24" customFormat="1" ht="15">
      <c r="K1579" s="28"/>
    </row>
    <row r="1580" s="24" customFormat="1" ht="15">
      <c r="K1580" s="28"/>
    </row>
    <row r="1581" s="24" customFormat="1" ht="15">
      <c r="K1581" s="28"/>
    </row>
    <row r="1582" s="24" customFormat="1" ht="15">
      <c r="K1582" s="28"/>
    </row>
    <row r="1583" s="24" customFormat="1" ht="15">
      <c r="K1583" s="28"/>
    </row>
    <row r="1584" s="24" customFormat="1" ht="15">
      <c r="K1584" s="28"/>
    </row>
    <row r="1585" s="24" customFormat="1" ht="15">
      <c r="K1585" s="28"/>
    </row>
    <row r="1586" s="24" customFormat="1" ht="15">
      <c r="K1586" s="28"/>
    </row>
    <row r="1587" s="24" customFormat="1" ht="15">
      <c r="K1587" s="28"/>
    </row>
    <row r="1588" s="24" customFormat="1" ht="15">
      <c r="K1588" s="28"/>
    </row>
    <row r="1589" s="24" customFormat="1" ht="15">
      <c r="K1589" s="28"/>
    </row>
    <row r="1590" s="24" customFormat="1" ht="15">
      <c r="K1590" s="28"/>
    </row>
    <row r="1591" s="24" customFormat="1" ht="15">
      <c r="K1591" s="28"/>
    </row>
    <row r="1592" s="24" customFormat="1" ht="15">
      <c r="K1592" s="28"/>
    </row>
    <row r="1593" s="24" customFormat="1" ht="15">
      <c r="K1593" s="28"/>
    </row>
    <row r="1594" s="24" customFormat="1" ht="15">
      <c r="K1594" s="28"/>
    </row>
    <row r="1595" s="24" customFormat="1" ht="15">
      <c r="K1595" s="28"/>
    </row>
    <row r="1596" s="24" customFormat="1" ht="15">
      <c r="K1596" s="28"/>
    </row>
    <row r="1597" s="24" customFormat="1" ht="15">
      <c r="K1597" s="28"/>
    </row>
    <row r="1598" s="24" customFormat="1" ht="15">
      <c r="K1598" s="28"/>
    </row>
    <row r="1599" s="24" customFormat="1" ht="15">
      <c r="K1599" s="28"/>
    </row>
    <row r="1600" s="24" customFormat="1" ht="15">
      <c r="K1600" s="28"/>
    </row>
    <row r="1601" s="24" customFormat="1" ht="15">
      <c r="K1601" s="28"/>
    </row>
    <row r="1602" s="24" customFormat="1" ht="15">
      <c r="K1602" s="28"/>
    </row>
    <row r="1603" s="24" customFormat="1" ht="15">
      <c r="K1603" s="28"/>
    </row>
    <row r="1604" s="24" customFormat="1" ht="15">
      <c r="K1604" s="28"/>
    </row>
    <row r="1605" s="24" customFormat="1" ht="15">
      <c r="K1605" s="28"/>
    </row>
    <row r="1606" s="24" customFormat="1" ht="15">
      <c r="K1606" s="28"/>
    </row>
    <row r="1607" s="24" customFormat="1" ht="15">
      <c r="K1607" s="28"/>
    </row>
    <row r="1608" s="24" customFormat="1" ht="15">
      <c r="K1608" s="28"/>
    </row>
    <row r="1609" s="24" customFormat="1" ht="15">
      <c r="K1609" s="28"/>
    </row>
    <row r="1610" s="24" customFormat="1" ht="15">
      <c r="K1610" s="28"/>
    </row>
    <row r="1611" s="24" customFormat="1" ht="15">
      <c r="K1611" s="28"/>
    </row>
    <row r="1612" s="24" customFormat="1" ht="15">
      <c r="K1612" s="28"/>
    </row>
    <row r="1613" s="24" customFormat="1" ht="15">
      <c r="K1613" s="28"/>
    </row>
    <row r="1614" s="24" customFormat="1" ht="15">
      <c r="K1614" s="28"/>
    </row>
    <row r="1615" s="24" customFormat="1" ht="15">
      <c r="K1615" s="28"/>
    </row>
    <row r="1616" s="24" customFormat="1" ht="15">
      <c r="K1616" s="28"/>
    </row>
    <row r="1617" s="24" customFormat="1" ht="15">
      <c r="K1617" s="28"/>
    </row>
    <row r="1618" s="24" customFormat="1" ht="15">
      <c r="K1618" s="28"/>
    </row>
    <row r="1619" s="24" customFormat="1" ht="15">
      <c r="K1619" s="28"/>
    </row>
    <row r="1620" s="24" customFormat="1" ht="15">
      <c r="K1620" s="28"/>
    </row>
    <row r="1621" s="24" customFormat="1" ht="15">
      <c r="K1621" s="28"/>
    </row>
    <row r="1622" s="24" customFormat="1" ht="15">
      <c r="K1622" s="28"/>
    </row>
    <row r="1623" s="24" customFormat="1" ht="15">
      <c r="K1623" s="28"/>
    </row>
    <row r="1624" s="24" customFormat="1" ht="15">
      <c r="K1624" s="28"/>
    </row>
    <row r="1625" s="24" customFormat="1" ht="15">
      <c r="K1625" s="28"/>
    </row>
    <row r="1626" s="24" customFormat="1" ht="15">
      <c r="K1626" s="28"/>
    </row>
    <row r="1627" s="24" customFormat="1" ht="15">
      <c r="K1627" s="28"/>
    </row>
    <row r="1628" s="24" customFormat="1" ht="15">
      <c r="K1628" s="28"/>
    </row>
    <row r="1629" s="24" customFormat="1" ht="15">
      <c r="K1629" s="28"/>
    </row>
    <row r="1630" s="24" customFormat="1" ht="15">
      <c r="K1630" s="28"/>
    </row>
    <row r="1631" s="24" customFormat="1" ht="15">
      <c r="K1631" s="28"/>
    </row>
    <row r="1632" s="24" customFormat="1" ht="15">
      <c r="K1632" s="28"/>
    </row>
    <row r="1633" s="24" customFormat="1" ht="15">
      <c r="K1633" s="28"/>
    </row>
    <row r="1634" s="24" customFormat="1" ht="15">
      <c r="K1634" s="28"/>
    </row>
    <row r="1635" s="24" customFormat="1" ht="15">
      <c r="K1635" s="28"/>
    </row>
    <row r="1636" s="24" customFormat="1" ht="15">
      <c r="K1636" s="28"/>
    </row>
    <row r="1637" s="24" customFormat="1" ht="15">
      <c r="K1637" s="28"/>
    </row>
    <row r="1638" s="24" customFormat="1" ht="15">
      <c r="K1638" s="28"/>
    </row>
    <row r="1639" s="24" customFormat="1" ht="15">
      <c r="K1639" s="28"/>
    </row>
    <row r="1640" s="24" customFormat="1" ht="15">
      <c r="K1640" s="28"/>
    </row>
    <row r="1641" s="24" customFormat="1" ht="15">
      <c r="K1641" s="28"/>
    </row>
    <row r="1642" s="24" customFormat="1" ht="15">
      <c r="K1642" s="28"/>
    </row>
    <row r="1643" s="24" customFormat="1" ht="15">
      <c r="K1643" s="28"/>
    </row>
    <row r="1644" s="24" customFormat="1" ht="15">
      <c r="K1644" s="28"/>
    </row>
    <row r="1645" s="24" customFormat="1" ht="15">
      <c r="K1645" s="28"/>
    </row>
    <row r="1646" s="24" customFormat="1" ht="15">
      <c r="K1646" s="28"/>
    </row>
    <row r="1647" s="24" customFormat="1" ht="15">
      <c r="K1647" s="28"/>
    </row>
    <row r="1648" s="24" customFormat="1" ht="15">
      <c r="K1648" s="28"/>
    </row>
    <row r="1649" s="24" customFormat="1" ht="15">
      <c r="K1649" s="28"/>
    </row>
    <row r="1650" s="24" customFormat="1" ht="15">
      <c r="K1650" s="28"/>
    </row>
    <row r="1651" s="24" customFormat="1" ht="15">
      <c r="K1651" s="28"/>
    </row>
    <row r="1652" s="24" customFormat="1" ht="15">
      <c r="K1652" s="28"/>
    </row>
    <row r="1653" s="24" customFormat="1" ht="15">
      <c r="K1653" s="28"/>
    </row>
    <row r="1654" s="24" customFormat="1" ht="15">
      <c r="K1654" s="28"/>
    </row>
    <row r="1655" s="24" customFormat="1" ht="15">
      <c r="K1655" s="28"/>
    </row>
    <row r="1656" s="24" customFormat="1" ht="15">
      <c r="K1656" s="28"/>
    </row>
    <row r="1657" s="24" customFormat="1" ht="15">
      <c r="K1657" s="28"/>
    </row>
    <row r="1658" s="24" customFormat="1" ht="15">
      <c r="K1658" s="28"/>
    </row>
    <row r="1659" s="24" customFormat="1" ht="15">
      <c r="K1659" s="28"/>
    </row>
    <row r="1660" s="24" customFormat="1" ht="15">
      <c r="K1660" s="28"/>
    </row>
    <row r="1661" s="24" customFormat="1" ht="15">
      <c r="K1661" s="28"/>
    </row>
    <row r="1662" s="24" customFormat="1" ht="15">
      <c r="K1662" s="28"/>
    </row>
    <row r="1663" s="24" customFormat="1" ht="15">
      <c r="K1663" s="28"/>
    </row>
    <row r="1664" s="24" customFormat="1" ht="15">
      <c r="K1664" s="28"/>
    </row>
    <row r="1665" s="24" customFormat="1" ht="15">
      <c r="K1665" s="28"/>
    </row>
    <row r="1666" s="24" customFormat="1" ht="15">
      <c r="K1666" s="28"/>
    </row>
    <row r="1667" s="24" customFormat="1" ht="15">
      <c r="K1667" s="28"/>
    </row>
    <row r="1668" s="24" customFormat="1" ht="15">
      <c r="K1668" s="28"/>
    </row>
    <row r="1669" s="24" customFormat="1" ht="15">
      <c r="K1669" s="28"/>
    </row>
    <row r="1670" s="24" customFormat="1" ht="15">
      <c r="K1670" s="28"/>
    </row>
    <row r="1671" s="24" customFormat="1" ht="15">
      <c r="K1671" s="28"/>
    </row>
    <row r="1672" s="24" customFormat="1" ht="15">
      <c r="K1672" s="28"/>
    </row>
    <row r="1673" s="24" customFormat="1" ht="15">
      <c r="K1673" s="28"/>
    </row>
    <row r="1674" s="24" customFormat="1" ht="15">
      <c r="K1674" s="28"/>
    </row>
    <row r="1675" s="24" customFormat="1" ht="15">
      <c r="K1675" s="28"/>
    </row>
    <row r="1676" s="24" customFormat="1" ht="15">
      <c r="K1676" s="28"/>
    </row>
    <row r="1677" s="24" customFormat="1" ht="15">
      <c r="K1677" s="28"/>
    </row>
    <row r="1678" s="24" customFormat="1" ht="15">
      <c r="K1678" s="28"/>
    </row>
    <row r="1679" s="24" customFormat="1" ht="15">
      <c r="K1679" s="28"/>
    </row>
    <row r="1680" s="24" customFormat="1" ht="15">
      <c r="K1680" s="28"/>
    </row>
    <row r="1681" s="24" customFormat="1" ht="15">
      <c r="K1681" s="28"/>
    </row>
    <row r="1682" s="24" customFormat="1" ht="15">
      <c r="K1682" s="28"/>
    </row>
    <row r="1683" s="24" customFormat="1" ht="15">
      <c r="K1683" s="28"/>
    </row>
    <row r="1684" s="24" customFormat="1" ht="15">
      <c r="K1684" s="28"/>
    </row>
    <row r="1685" s="24" customFormat="1" ht="15">
      <c r="K1685" s="28"/>
    </row>
    <row r="1686" s="24" customFormat="1" ht="15">
      <c r="K1686" s="28"/>
    </row>
    <row r="1687" s="24" customFormat="1" ht="15">
      <c r="K1687" s="28"/>
    </row>
    <row r="1688" s="24" customFormat="1" ht="15">
      <c r="K1688" s="28"/>
    </row>
    <row r="1689" s="24" customFormat="1" ht="15">
      <c r="K1689" s="28"/>
    </row>
    <row r="1690" s="24" customFormat="1" ht="15">
      <c r="K1690" s="28"/>
    </row>
    <row r="1691" s="24" customFormat="1" ht="15">
      <c r="K1691" s="28"/>
    </row>
    <row r="1692" s="24" customFormat="1" ht="15">
      <c r="K1692" s="28"/>
    </row>
    <row r="1693" s="24" customFormat="1" ht="15">
      <c r="K1693" s="28"/>
    </row>
    <row r="1694" s="24" customFormat="1" ht="15">
      <c r="K1694" s="28"/>
    </row>
    <row r="1695" s="24" customFormat="1" ht="15">
      <c r="K1695" s="28"/>
    </row>
    <row r="1696" s="24" customFormat="1" ht="15">
      <c r="K1696" s="28"/>
    </row>
    <row r="1697" s="24" customFormat="1" ht="15">
      <c r="K1697" s="28"/>
    </row>
    <row r="1698" s="24" customFormat="1" ht="15">
      <c r="K1698" s="28"/>
    </row>
    <row r="1699" s="24" customFormat="1" ht="15">
      <c r="K1699" s="28"/>
    </row>
    <row r="1700" s="24" customFormat="1" ht="15">
      <c r="K1700" s="28"/>
    </row>
    <row r="1701" s="24" customFormat="1" ht="15">
      <c r="K1701" s="28"/>
    </row>
    <row r="1702" s="24" customFormat="1" ht="15">
      <c r="K1702" s="28"/>
    </row>
    <row r="1703" s="24" customFormat="1" ht="15">
      <c r="K1703" s="28"/>
    </row>
    <row r="1704" s="24" customFormat="1" ht="15">
      <c r="K1704" s="28"/>
    </row>
    <row r="1705" s="24" customFormat="1" ht="15">
      <c r="K1705" s="28"/>
    </row>
    <row r="1706" s="24" customFormat="1" ht="15">
      <c r="K1706" s="28"/>
    </row>
    <row r="1707" s="24" customFormat="1" ht="15">
      <c r="K1707" s="28"/>
    </row>
    <row r="1708" s="24" customFormat="1" ht="15">
      <c r="K1708" s="28"/>
    </row>
    <row r="1709" s="24" customFormat="1" ht="15">
      <c r="K1709" s="28"/>
    </row>
    <row r="1710" s="24" customFormat="1" ht="15">
      <c r="K1710" s="28"/>
    </row>
    <row r="1711" s="24" customFormat="1" ht="15">
      <c r="K1711" s="28"/>
    </row>
    <row r="1712" s="24" customFormat="1" ht="15">
      <c r="K1712" s="28"/>
    </row>
    <row r="1713" s="24" customFormat="1" ht="15">
      <c r="K1713" s="28"/>
    </row>
    <row r="1714" s="24" customFormat="1" ht="15">
      <c r="K1714" s="28"/>
    </row>
    <row r="1715" s="24" customFormat="1" ht="15">
      <c r="K1715" s="28"/>
    </row>
    <row r="1716" s="24" customFormat="1" ht="15">
      <c r="K1716" s="28"/>
    </row>
    <row r="1717" s="24" customFormat="1" ht="15">
      <c r="K1717" s="28"/>
    </row>
    <row r="1718" s="24" customFormat="1" ht="15">
      <c r="K1718" s="28"/>
    </row>
    <row r="1719" s="24" customFormat="1" ht="15">
      <c r="K1719" s="28"/>
    </row>
    <row r="1720" s="24" customFormat="1" ht="15">
      <c r="K1720" s="28"/>
    </row>
    <row r="1721" s="24" customFormat="1" ht="15">
      <c r="K1721" s="28"/>
    </row>
    <row r="1722" s="24" customFormat="1" ht="15">
      <c r="K1722" s="28"/>
    </row>
    <row r="1723" s="24" customFormat="1" ht="15">
      <c r="K1723" s="28"/>
    </row>
    <row r="1724" s="24" customFormat="1" ht="15">
      <c r="K1724" s="28"/>
    </row>
    <row r="1725" s="24" customFormat="1" ht="15">
      <c r="K1725" s="28"/>
    </row>
    <row r="1726" s="24" customFormat="1" ht="15">
      <c r="K1726" s="28"/>
    </row>
    <row r="1727" s="24" customFormat="1" ht="15">
      <c r="K1727" s="28"/>
    </row>
    <row r="1728" s="24" customFormat="1" ht="15">
      <c r="K1728" s="28"/>
    </row>
    <row r="1729" s="24" customFormat="1" ht="15">
      <c r="K1729" s="28"/>
    </row>
    <row r="1730" s="24" customFormat="1" ht="15">
      <c r="K1730" s="28"/>
    </row>
    <row r="1731" s="24" customFormat="1" ht="15">
      <c r="K1731" s="28"/>
    </row>
    <row r="1732" s="24" customFormat="1" ht="15">
      <c r="K1732" s="28"/>
    </row>
    <row r="1733" s="24" customFormat="1" ht="15">
      <c r="K1733" s="28"/>
    </row>
    <row r="1734" s="24" customFormat="1" ht="15">
      <c r="K1734" s="28"/>
    </row>
    <row r="1735" s="24" customFormat="1" ht="15">
      <c r="K1735" s="28"/>
    </row>
    <row r="1736" s="24" customFormat="1" ht="15">
      <c r="K1736" s="28"/>
    </row>
    <row r="1737" s="24" customFormat="1" ht="15">
      <c r="K1737" s="28"/>
    </row>
    <row r="1738" s="24" customFormat="1" ht="15">
      <c r="K1738" s="28"/>
    </row>
    <row r="1739" s="24" customFormat="1" ht="15">
      <c r="K1739" s="28"/>
    </row>
    <row r="1740" s="24" customFormat="1" ht="15">
      <c r="K1740" s="28"/>
    </row>
    <row r="1741" s="24" customFormat="1" ht="15">
      <c r="K1741" s="28"/>
    </row>
    <row r="1742" s="24" customFormat="1" ht="15">
      <c r="K1742" s="28"/>
    </row>
    <row r="1743" s="24" customFormat="1" ht="15">
      <c r="K1743" s="28"/>
    </row>
    <row r="1744" s="24" customFormat="1" ht="15">
      <c r="K1744" s="28"/>
    </row>
    <row r="1745" s="24" customFormat="1" ht="15">
      <c r="K1745" s="28"/>
    </row>
    <row r="1746" s="24" customFormat="1" ht="15">
      <c r="K1746" s="28"/>
    </row>
    <row r="1747" s="24" customFormat="1" ht="15">
      <c r="K1747" s="28"/>
    </row>
    <row r="1748" s="24" customFormat="1" ht="15">
      <c r="K1748" s="28"/>
    </row>
    <row r="1749" s="24" customFormat="1" ht="15">
      <c r="K1749" s="28"/>
    </row>
    <row r="1750" s="24" customFormat="1" ht="15">
      <c r="K1750" s="28"/>
    </row>
    <row r="1751" s="24" customFormat="1" ht="15">
      <c r="K1751" s="28"/>
    </row>
    <row r="1752" s="24" customFormat="1" ht="15">
      <c r="K1752" s="28"/>
    </row>
    <row r="1753" s="24" customFormat="1" ht="15">
      <c r="K1753" s="28"/>
    </row>
    <row r="1754" s="24" customFormat="1" ht="15">
      <c r="K1754" s="28"/>
    </row>
    <row r="1755" s="24" customFormat="1" ht="15">
      <c r="K1755" s="28"/>
    </row>
    <row r="1756" s="24" customFormat="1" ht="15">
      <c r="K1756" s="28"/>
    </row>
    <row r="1757" s="24" customFormat="1" ht="15">
      <c r="K1757" s="28"/>
    </row>
    <row r="1758" s="24" customFormat="1" ht="15">
      <c r="K1758" s="28"/>
    </row>
    <row r="1759" s="24" customFormat="1" ht="15">
      <c r="K1759" s="28"/>
    </row>
    <row r="1760" s="24" customFormat="1" ht="15">
      <c r="K1760" s="28"/>
    </row>
    <row r="1761" s="24" customFormat="1" ht="15">
      <c r="K1761" s="28"/>
    </row>
    <row r="1762" s="24" customFormat="1" ht="15">
      <c r="K1762" s="28"/>
    </row>
    <row r="1763" s="24" customFormat="1" ht="15">
      <c r="K1763" s="28"/>
    </row>
    <row r="1764" s="24" customFormat="1" ht="15">
      <c r="K1764" s="28"/>
    </row>
    <row r="1765" s="24" customFormat="1" ht="15">
      <c r="K1765" s="28"/>
    </row>
    <row r="1766" s="24" customFormat="1" ht="15">
      <c r="K1766" s="28"/>
    </row>
    <row r="1767" s="24" customFormat="1" ht="15">
      <c r="K1767" s="28"/>
    </row>
    <row r="1768" s="24" customFormat="1" ht="15">
      <c r="K1768" s="28"/>
    </row>
    <row r="1769" s="24" customFormat="1" ht="15">
      <c r="K1769" s="28"/>
    </row>
    <row r="1770" s="24" customFormat="1" ht="15">
      <c r="K1770" s="28"/>
    </row>
    <row r="1771" s="24" customFormat="1" ht="15">
      <c r="K1771" s="28"/>
    </row>
    <row r="1772" s="24" customFormat="1" ht="15">
      <c r="K1772" s="28"/>
    </row>
    <row r="1773" s="24" customFormat="1" ht="15">
      <c r="K1773" s="28"/>
    </row>
    <row r="1774" s="24" customFormat="1" ht="15">
      <c r="K1774" s="28"/>
    </row>
    <row r="1775" s="24" customFormat="1" ht="15">
      <c r="K1775" s="28"/>
    </row>
    <row r="1776" s="24" customFormat="1" ht="15">
      <c r="K1776" s="28"/>
    </row>
    <row r="1777" s="24" customFormat="1" ht="15">
      <c r="K1777" s="28"/>
    </row>
    <row r="1778" s="24" customFormat="1" ht="15">
      <c r="K1778" s="28"/>
    </row>
    <row r="1779" s="24" customFormat="1" ht="15">
      <c r="K1779" s="28"/>
    </row>
    <row r="1780" s="24" customFormat="1" ht="15">
      <c r="K1780" s="28"/>
    </row>
    <row r="1781" s="24" customFormat="1" ht="15">
      <c r="K1781" s="28"/>
    </row>
    <row r="1782" s="24" customFormat="1" ht="15">
      <c r="K1782" s="28"/>
    </row>
    <row r="1783" s="24" customFormat="1" ht="15">
      <c r="K1783" s="28"/>
    </row>
    <row r="1784" s="24" customFormat="1" ht="15">
      <c r="K1784" s="28"/>
    </row>
    <row r="1785" s="24" customFormat="1" ht="15">
      <c r="K1785" s="28"/>
    </row>
    <row r="1786" s="24" customFormat="1" ht="15">
      <c r="K1786" s="28"/>
    </row>
    <row r="1787" s="24" customFormat="1" ht="15">
      <c r="K1787" s="28"/>
    </row>
    <row r="1788" s="24" customFormat="1" ht="15">
      <c r="K1788" s="28"/>
    </row>
    <row r="1789" s="24" customFormat="1" ht="15">
      <c r="K1789" s="28"/>
    </row>
    <row r="1790" s="24" customFormat="1" ht="15">
      <c r="K1790" s="28"/>
    </row>
    <row r="1791" s="24" customFormat="1" ht="15">
      <c r="K1791" s="28"/>
    </row>
    <row r="1792" s="24" customFormat="1" ht="15">
      <c r="K1792" s="28"/>
    </row>
    <row r="1793" s="24" customFormat="1" ht="15">
      <c r="K1793" s="28"/>
    </row>
    <row r="1794" s="24" customFormat="1" ht="15">
      <c r="K1794" s="28"/>
    </row>
    <row r="1795" s="24" customFormat="1" ht="15">
      <c r="K1795" s="28"/>
    </row>
    <row r="1796" s="24" customFormat="1" ht="15">
      <c r="K1796" s="28"/>
    </row>
    <row r="1797" s="24" customFormat="1" ht="15">
      <c r="K1797" s="28"/>
    </row>
    <row r="1798" s="24" customFormat="1" ht="15">
      <c r="K1798" s="28"/>
    </row>
    <row r="1799" s="24" customFormat="1" ht="15">
      <c r="K1799" s="28"/>
    </row>
    <row r="1800" s="24" customFormat="1" ht="15">
      <c r="K1800" s="28"/>
    </row>
    <row r="1801" s="24" customFormat="1" ht="15">
      <c r="K1801" s="28"/>
    </row>
    <row r="1802" s="24" customFormat="1" ht="15">
      <c r="K1802" s="28"/>
    </row>
    <row r="1803" s="24" customFormat="1" ht="15">
      <c r="K1803" s="28"/>
    </row>
    <row r="1804" s="24" customFormat="1" ht="15">
      <c r="K1804" s="28"/>
    </row>
    <row r="1805" s="24" customFormat="1" ht="15">
      <c r="K1805" s="28"/>
    </row>
    <row r="1806" s="24" customFormat="1" ht="15">
      <c r="K1806" s="28"/>
    </row>
    <row r="1807" s="24" customFormat="1" ht="15">
      <c r="K1807" s="28"/>
    </row>
    <row r="1808" s="24" customFormat="1" ht="15">
      <c r="K1808" s="28"/>
    </row>
    <row r="1809" s="24" customFormat="1" ht="15">
      <c r="K1809" s="28"/>
    </row>
    <row r="1810" s="24" customFormat="1" ht="15">
      <c r="K1810" s="28"/>
    </row>
    <row r="1811" s="24" customFormat="1" ht="15">
      <c r="K1811" s="28"/>
    </row>
    <row r="1812" s="24" customFormat="1" ht="15">
      <c r="K1812" s="28"/>
    </row>
    <row r="1813" s="24" customFormat="1" ht="15">
      <c r="K1813" s="28"/>
    </row>
    <row r="1814" s="24" customFormat="1" ht="15">
      <c r="K1814" s="28"/>
    </row>
    <row r="1815" s="24" customFormat="1" ht="15">
      <c r="K1815" s="28"/>
    </row>
    <row r="1816" s="24" customFormat="1" ht="15">
      <c r="K1816" s="28"/>
    </row>
    <row r="1817" s="24" customFormat="1" ht="15">
      <c r="K1817" s="28"/>
    </row>
    <row r="1818" s="24" customFormat="1" ht="15">
      <c r="K1818" s="28"/>
    </row>
    <row r="1819" s="24" customFormat="1" ht="15">
      <c r="K1819" s="28"/>
    </row>
    <row r="1820" s="24" customFormat="1" ht="15">
      <c r="K1820" s="28"/>
    </row>
    <row r="1821" s="24" customFormat="1" ht="15">
      <c r="K1821" s="28"/>
    </row>
    <row r="1822" s="24" customFormat="1" ht="15">
      <c r="K1822" s="28"/>
    </row>
    <row r="1823" s="24" customFormat="1" ht="15">
      <c r="K1823" s="28"/>
    </row>
    <row r="1824" s="24" customFormat="1" ht="15">
      <c r="K1824" s="28"/>
    </row>
    <row r="1825" s="24" customFormat="1" ht="15">
      <c r="K1825" s="28"/>
    </row>
    <row r="1826" s="24" customFormat="1" ht="15">
      <c r="K1826" s="28"/>
    </row>
    <row r="1827" s="24" customFormat="1" ht="15">
      <c r="K1827" s="28"/>
    </row>
    <row r="1828" s="24" customFormat="1" ht="15">
      <c r="K1828" s="28"/>
    </row>
    <row r="1829" s="24" customFormat="1" ht="15">
      <c r="K1829" s="28"/>
    </row>
    <row r="1830" s="24" customFormat="1" ht="15">
      <c r="K1830" s="28"/>
    </row>
    <row r="1831" s="24" customFormat="1" ht="15">
      <c r="K1831" s="28"/>
    </row>
    <row r="1832" s="24" customFormat="1" ht="15">
      <c r="K1832" s="28"/>
    </row>
    <row r="1833" s="24" customFormat="1" ht="15">
      <c r="K1833" s="28"/>
    </row>
    <row r="1834" s="24" customFormat="1" ht="15">
      <c r="K1834" s="28"/>
    </row>
    <row r="1835" s="24" customFormat="1" ht="15">
      <c r="K1835" s="28"/>
    </row>
    <row r="1836" s="24" customFormat="1" ht="15">
      <c r="K1836" s="28"/>
    </row>
    <row r="1837" s="24" customFormat="1" ht="15">
      <c r="K1837" s="28"/>
    </row>
    <row r="1838" s="24" customFormat="1" ht="15">
      <c r="K1838" s="28"/>
    </row>
    <row r="1839" s="24" customFormat="1" ht="15">
      <c r="K1839" s="28"/>
    </row>
    <row r="1840" s="24" customFormat="1" ht="15">
      <c r="K1840" s="28"/>
    </row>
    <row r="1841" s="24" customFormat="1" ht="15">
      <c r="K1841" s="28"/>
    </row>
    <row r="1842" s="24" customFormat="1" ht="15">
      <c r="K1842" s="28"/>
    </row>
    <row r="1843" s="24" customFormat="1" ht="15">
      <c r="K1843" s="28"/>
    </row>
    <row r="1844" s="24" customFormat="1" ht="15">
      <c r="K1844" s="28"/>
    </row>
    <row r="1845" s="24" customFormat="1" ht="15">
      <c r="K1845" s="28"/>
    </row>
    <row r="1846" s="24" customFormat="1" ht="15">
      <c r="K1846" s="28"/>
    </row>
    <row r="1847" s="24" customFormat="1" ht="15">
      <c r="K1847" s="28"/>
    </row>
    <row r="1848" s="24" customFormat="1" ht="15">
      <c r="K1848" s="28"/>
    </row>
    <row r="1849" s="24" customFormat="1" ht="15">
      <c r="K1849" s="28"/>
    </row>
    <row r="1850" s="24" customFormat="1" ht="15">
      <c r="K1850" s="28"/>
    </row>
    <row r="1851" s="24" customFormat="1" ht="15">
      <c r="K1851" s="28"/>
    </row>
    <row r="1852" s="24" customFormat="1" ht="15">
      <c r="K1852" s="28"/>
    </row>
    <row r="1853" s="24" customFormat="1" ht="15">
      <c r="K1853" s="28"/>
    </row>
    <row r="1854" s="24" customFormat="1" ht="15">
      <c r="K1854" s="28"/>
    </row>
    <row r="1855" s="24" customFormat="1" ht="15">
      <c r="K1855" s="28"/>
    </row>
    <row r="1856" s="24" customFormat="1" ht="15">
      <c r="K1856" s="28"/>
    </row>
    <row r="1857" s="24" customFormat="1" ht="15">
      <c r="K1857" s="28"/>
    </row>
    <row r="1858" s="24" customFormat="1" ht="15">
      <c r="K1858" s="28"/>
    </row>
    <row r="1859" s="24" customFormat="1" ht="15">
      <c r="K1859" s="28"/>
    </row>
    <row r="1860" s="24" customFormat="1" ht="15">
      <c r="K1860" s="28"/>
    </row>
    <row r="1861" s="24" customFormat="1" ht="15">
      <c r="K1861" s="28"/>
    </row>
    <row r="1862" s="24" customFormat="1" ht="15">
      <c r="K1862" s="28"/>
    </row>
    <row r="1863" s="24" customFormat="1" ht="15">
      <c r="K1863" s="28"/>
    </row>
    <row r="1864" s="24" customFormat="1" ht="15">
      <c r="K1864" s="28"/>
    </row>
    <row r="1865" s="24" customFormat="1" ht="15">
      <c r="K1865" s="28"/>
    </row>
    <row r="1866" s="24" customFormat="1" ht="15">
      <c r="K1866" s="28"/>
    </row>
    <row r="1867" s="24" customFormat="1" ht="15">
      <c r="K1867" s="28"/>
    </row>
    <row r="1868" s="24" customFormat="1" ht="15">
      <c r="K1868" s="28"/>
    </row>
    <row r="1869" s="24" customFormat="1" ht="15">
      <c r="K1869" s="28"/>
    </row>
    <row r="1870" s="24" customFormat="1" ht="15">
      <c r="K1870" s="28"/>
    </row>
    <row r="1871" s="24" customFormat="1" ht="15">
      <c r="K1871" s="28"/>
    </row>
    <row r="1872" s="24" customFormat="1" ht="15">
      <c r="K1872" s="28"/>
    </row>
    <row r="1873" s="24" customFormat="1" ht="15">
      <c r="K1873" s="28"/>
    </row>
    <row r="1874" s="24" customFormat="1" ht="15">
      <c r="K1874" s="28"/>
    </row>
    <row r="1875" s="24" customFormat="1" ht="15">
      <c r="K1875" s="28"/>
    </row>
    <row r="1876" s="24" customFormat="1" ht="15">
      <c r="K1876" s="28"/>
    </row>
    <row r="1877" s="24" customFormat="1" ht="15">
      <c r="K1877" s="28"/>
    </row>
    <row r="1878" s="24" customFormat="1" ht="15">
      <c r="K1878" s="28"/>
    </row>
    <row r="1879" s="24" customFormat="1" ht="15">
      <c r="K1879" s="28"/>
    </row>
    <row r="1880" s="24" customFormat="1" ht="15">
      <c r="K1880" s="28"/>
    </row>
    <row r="1881" s="24" customFormat="1" ht="15">
      <c r="K1881" s="28"/>
    </row>
    <row r="1882" s="24" customFormat="1" ht="15">
      <c r="K1882" s="28"/>
    </row>
    <row r="1883" s="24" customFormat="1" ht="15">
      <c r="K1883" s="28"/>
    </row>
    <row r="1884" s="24" customFormat="1" ht="15">
      <c r="K1884" s="28"/>
    </row>
    <row r="1885" s="24" customFormat="1" ht="15">
      <c r="K1885" s="28"/>
    </row>
    <row r="1886" s="24" customFormat="1" ht="15">
      <c r="K1886" s="28"/>
    </row>
    <row r="1887" s="24" customFormat="1" ht="15">
      <c r="K1887" s="28"/>
    </row>
    <row r="1888" s="24" customFormat="1" ht="15">
      <c r="K1888" s="28"/>
    </row>
    <row r="1889" s="24" customFormat="1" ht="15">
      <c r="K1889" s="28"/>
    </row>
    <row r="1890" s="24" customFormat="1" ht="15">
      <c r="K1890" s="28"/>
    </row>
    <row r="1891" s="24" customFormat="1" ht="15">
      <c r="K1891" s="28"/>
    </row>
    <row r="1892" s="24" customFormat="1" ht="15">
      <c r="K1892" s="28"/>
    </row>
    <row r="1893" s="24" customFormat="1" ht="15">
      <c r="K1893" s="28"/>
    </row>
    <row r="1894" s="24" customFormat="1" ht="15">
      <c r="K1894" s="28"/>
    </row>
    <row r="1895" s="24" customFormat="1" ht="15">
      <c r="K1895" s="28"/>
    </row>
    <row r="1896" s="24" customFormat="1" ht="15">
      <c r="K1896" s="28"/>
    </row>
    <row r="1897" s="24" customFormat="1" ht="15">
      <c r="K1897" s="28"/>
    </row>
    <row r="1898" s="24" customFormat="1" ht="15">
      <c r="K1898" s="28"/>
    </row>
    <row r="1899" s="24" customFormat="1" ht="15">
      <c r="K1899" s="28"/>
    </row>
    <row r="1900" s="24" customFormat="1" ht="15">
      <c r="K1900" s="28"/>
    </row>
    <row r="1901" s="24" customFormat="1" ht="15">
      <c r="K1901" s="28"/>
    </row>
    <row r="1902" s="24" customFormat="1" ht="15">
      <c r="K1902" s="28"/>
    </row>
    <row r="1903" s="24" customFormat="1" ht="15">
      <c r="K1903" s="28"/>
    </row>
    <row r="1904" s="24" customFormat="1" ht="15">
      <c r="K1904" s="28"/>
    </row>
    <row r="1905" s="24" customFormat="1" ht="15">
      <c r="K1905" s="28"/>
    </row>
    <row r="1906" s="24" customFormat="1" ht="15">
      <c r="K1906" s="28"/>
    </row>
    <row r="1907" s="24" customFormat="1" ht="15">
      <c r="K1907" s="28"/>
    </row>
    <row r="1908" s="24" customFormat="1" ht="15">
      <c r="K1908" s="28"/>
    </row>
    <row r="1909" s="24" customFormat="1" ht="15">
      <c r="K1909" s="28"/>
    </row>
    <row r="1910" s="24" customFormat="1" ht="15">
      <c r="K1910" s="28"/>
    </row>
    <row r="1911" s="24" customFormat="1" ht="15">
      <c r="K1911" s="28"/>
    </row>
    <row r="1912" s="24" customFormat="1" ht="15">
      <c r="K1912" s="28"/>
    </row>
    <row r="1913" s="24" customFormat="1" ht="15">
      <c r="K1913" s="28"/>
    </row>
    <row r="1914" s="24" customFormat="1" ht="15">
      <c r="K1914" s="28"/>
    </row>
    <row r="1915" s="24" customFormat="1" ht="15">
      <c r="K1915" s="28"/>
    </row>
    <row r="1916" s="24" customFormat="1" ht="15">
      <c r="K1916" s="28"/>
    </row>
    <row r="1917" s="24" customFormat="1" ht="15">
      <c r="K1917" s="28"/>
    </row>
    <row r="1918" s="24" customFormat="1" ht="15">
      <c r="K1918" s="28"/>
    </row>
    <row r="1919" s="24" customFormat="1" ht="15">
      <c r="K1919" s="28"/>
    </row>
    <row r="1920" s="24" customFormat="1" ht="15">
      <c r="K1920" s="28"/>
    </row>
    <row r="1921" s="24" customFormat="1" ht="15">
      <c r="K1921" s="28"/>
    </row>
    <row r="1922" s="24" customFormat="1" ht="15">
      <c r="K1922" s="28"/>
    </row>
    <row r="1923" s="24" customFormat="1" ht="15">
      <c r="K1923" s="28"/>
    </row>
    <row r="1924" s="24" customFormat="1" ht="15">
      <c r="K1924" s="28"/>
    </row>
    <row r="1925" s="24" customFormat="1" ht="15">
      <c r="K1925" s="28"/>
    </row>
    <row r="1926" s="24" customFormat="1" ht="15">
      <c r="K1926" s="28"/>
    </row>
    <row r="1927" s="24" customFormat="1" ht="15">
      <c r="K1927" s="28"/>
    </row>
    <row r="1928" s="24" customFormat="1" ht="15">
      <c r="K1928" s="28"/>
    </row>
    <row r="1929" s="24" customFormat="1" ht="15">
      <c r="K1929" s="28"/>
    </row>
    <row r="1930" s="24" customFormat="1" ht="15">
      <c r="K1930" s="28"/>
    </row>
    <row r="1931" s="24" customFormat="1" ht="15">
      <c r="K1931" s="28"/>
    </row>
    <row r="1932" s="24" customFormat="1" ht="15">
      <c r="K1932" s="28"/>
    </row>
    <row r="1933" s="24" customFormat="1" ht="15">
      <c r="K1933" s="28"/>
    </row>
    <row r="1934" s="24" customFormat="1" ht="15">
      <c r="K1934" s="28"/>
    </row>
    <row r="1935" s="24" customFormat="1" ht="15">
      <c r="K1935" s="28"/>
    </row>
    <row r="1936" s="24" customFormat="1" ht="15">
      <c r="K1936" s="28"/>
    </row>
    <row r="1937" s="24" customFormat="1" ht="15">
      <c r="K1937" s="28"/>
    </row>
    <row r="1938" s="24" customFormat="1" ht="15">
      <c r="K1938" s="28"/>
    </row>
    <row r="1939" s="24" customFormat="1" ht="15">
      <c r="K1939" s="28"/>
    </row>
    <row r="1940" s="24" customFormat="1" ht="15">
      <c r="K1940" s="28"/>
    </row>
    <row r="1941" s="24" customFormat="1" ht="15">
      <c r="K1941" s="28"/>
    </row>
    <row r="1942" s="24" customFormat="1" ht="15">
      <c r="K1942" s="28"/>
    </row>
    <row r="1943" s="24" customFormat="1" ht="15">
      <c r="K1943" s="28"/>
    </row>
    <row r="1944" s="24" customFormat="1" ht="15">
      <c r="K1944" s="28"/>
    </row>
    <row r="1945" s="24" customFormat="1" ht="15">
      <c r="K1945" s="28"/>
    </row>
    <row r="1946" s="24" customFormat="1" ht="15">
      <c r="K1946" s="28"/>
    </row>
    <row r="1947" s="24" customFormat="1" ht="15">
      <c r="K1947" s="28"/>
    </row>
    <row r="1948" s="24" customFormat="1" ht="15">
      <c r="K1948" s="28"/>
    </row>
    <row r="1949" s="24" customFormat="1" ht="15">
      <c r="K1949" s="28"/>
    </row>
    <row r="1950" s="24" customFormat="1" ht="15">
      <c r="K1950" s="28"/>
    </row>
    <row r="1951" s="24" customFormat="1" ht="15">
      <c r="K1951" s="28"/>
    </row>
    <row r="1952" s="24" customFormat="1" ht="15">
      <c r="K1952" s="28"/>
    </row>
    <row r="1953" s="24" customFormat="1" ht="15">
      <c r="K1953" s="28"/>
    </row>
    <row r="1954" s="24" customFormat="1" ht="15">
      <c r="K1954" s="28"/>
    </row>
    <row r="1955" s="24" customFormat="1" ht="15">
      <c r="K1955" s="28"/>
    </row>
    <row r="1956" s="24" customFormat="1" ht="15">
      <c r="K1956" s="28"/>
    </row>
    <row r="1957" s="24" customFormat="1" ht="15">
      <c r="K1957" s="28"/>
    </row>
    <row r="1958" s="24" customFormat="1" ht="15">
      <c r="K1958" s="28"/>
    </row>
    <row r="1959" s="24" customFormat="1" ht="15">
      <c r="K1959" s="28"/>
    </row>
    <row r="1960" s="24" customFormat="1" ht="15">
      <c r="K1960" s="28"/>
    </row>
    <row r="1961" s="24" customFormat="1" ht="15">
      <c r="K1961" s="28"/>
    </row>
    <row r="1962" s="24" customFormat="1" ht="15">
      <c r="K1962" s="28"/>
    </row>
    <row r="1963" s="24" customFormat="1" ht="15">
      <c r="K1963" s="28"/>
    </row>
    <row r="1964" s="24" customFormat="1" ht="15">
      <c r="K1964" s="28"/>
    </row>
    <row r="1965" s="24" customFormat="1" ht="15">
      <c r="K1965" s="28"/>
    </row>
    <row r="1966" s="24" customFormat="1" ht="15">
      <c r="K1966" s="28"/>
    </row>
    <row r="1967" s="24" customFormat="1" ht="15">
      <c r="K1967" s="28"/>
    </row>
    <row r="1968" s="24" customFormat="1" ht="15">
      <c r="K1968" s="28"/>
    </row>
    <row r="1969" s="24" customFormat="1" ht="15">
      <c r="K1969" s="28"/>
    </row>
    <row r="1970" s="24" customFormat="1" ht="15">
      <c r="K1970" s="28"/>
    </row>
    <row r="1971" s="24" customFormat="1" ht="15">
      <c r="K1971" s="28"/>
    </row>
    <row r="1972" s="24" customFormat="1" ht="15">
      <c r="K1972" s="28"/>
    </row>
    <row r="1973" s="24" customFormat="1" ht="15">
      <c r="K1973" s="28"/>
    </row>
    <row r="1974" s="24" customFormat="1" ht="15">
      <c r="K1974" s="28"/>
    </row>
    <row r="1975" s="24" customFormat="1" ht="15">
      <c r="K1975" s="28"/>
    </row>
    <row r="1976" s="24" customFormat="1" ht="15">
      <c r="K1976" s="28"/>
    </row>
    <row r="1977" s="24" customFormat="1" ht="15">
      <c r="K1977" s="28"/>
    </row>
    <row r="1978" s="24" customFormat="1" ht="15">
      <c r="K1978" s="28"/>
    </row>
    <row r="1979" s="24" customFormat="1" ht="15">
      <c r="K1979" s="28"/>
    </row>
    <row r="1980" s="24" customFormat="1" ht="15">
      <c r="K1980" s="28"/>
    </row>
    <row r="1981" s="24" customFormat="1" ht="15">
      <c r="K1981" s="28"/>
    </row>
    <row r="1982" s="24" customFormat="1" ht="15">
      <c r="K1982" s="28"/>
    </row>
    <row r="1983" s="24" customFormat="1" ht="15">
      <c r="K1983" s="28"/>
    </row>
    <row r="1984" s="24" customFormat="1" ht="15">
      <c r="K1984" s="28"/>
    </row>
    <row r="1985" s="24" customFormat="1" ht="15">
      <c r="K1985" s="28"/>
    </row>
    <row r="1986" s="24" customFormat="1" ht="15">
      <c r="K1986" s="28"/>
    </row>
    <row r="1987" s="24" customFormat="1" ht="15">
      <c r="K1987" s="28"/>
    </row>
    <row r="1988" s="24" customFormat="1" ht="15">
      <c r="K1988" s="28"/>
    </row>
    <row r="1989" s="24" customFormat="1" ht="15">
      <c r="K1989" s="28"/>
    </row>
    <row r="1990" s="24" customFormat="1" ht="15">
      <c r="K1990" s="28"/>
    </row>
    <row r="1991" s="24" customFormat="1" ht="15">
      <c r="K1991" s="28"/>
    </row>
    <row r="1992" s="24" customFormat="1" ht="15">
      <c r="K1992" s="28"/>
    </row>
    <row r="1993" s="24" customFormat="1" ht="15">
      <c r="K1993" s="28"/>
    </row>
    <row r="1994" s="24" customFormat="1" ht="15">
      <c r="K1994" s="28"/>
    </row>
    <row r="1995" s="24" customFormat="1" ht="15">
      <c r="K1995" s="28"/>
    </row>
    <row r="1996" s="24" customFormat="1" ht="15">
      <c r="K1996" s="28"/>
    </row>
    <row r="1997" s="24" customFormat="1" ht="15">
      <c r="K1997" s="28"/>
    </row>
    <row r="1998" s="24" customFormat="1" ht="15">
      <c r="K1998" s="28"/>
    </row>
    <row r="1999" s="24" customFormat="1" ht="15">
      <c r="K1999" s="28"/>
    </row>
    <row r="2000" s="24" customFormat="1" ht="15">
      <c r="K2000" s="28"/>
    </row>
    <row r="2001" s="24" customFormat="1" ht="15">
      <c r="K2001" s="28"/>
    </row>
    <row r="2002" s="24" customFormat="1" ht="15">
      <c r="K2002" s="28"/>
    </row>
    <row r="2003" s="24" customFormat="1" ht="15">
      <c r="K2003" s="28"/>
    </row>
    <row r="2004" s="24" customFormat="1" ht="15">
      <c r="K2004" s="28"/>
    </row>
    <row r="2005" s="24" customFormat="1" ht="15">
      <c r="K2005" s="28"/>
    </row>
    <row r="2006" s="24" customFormat="1" ht="15">
      <c r="K2006" s="28"/>
    </row>
    <row r="2007" s="24" customFormat="1" ht="15">
      <c r="K2007" s="28"/>
    </row>
    <row r="2008" s="24" customFormat="1" ht="15">
      <c r="K2008" s="28"/>
    </row>
    <row r="2009" s="24" customFormat="1" ht="15">
      <c r="K2009" s="28"/>
    </row>
    <row r="2010" s="24" customFormat="1" ht="15">
      <c r="K2010" s="28"/>
    </row>
    <row r="2011" s="24" customFormat="1" ht="15">
      <c r="K2011" s="28"/>
    </row>
    <row r="2012" s="24" customFormat="1" ht="15">
      <c r="K2012" s="28"/>
    </row>
    <row r="2013" s="24" customFormat="1" ht="15">
      <c r="K2013" s="28"/>
    </row>
    <row r="2014" s="24" customFormat="1" ht="15">
      <c r="K2014" s="28"/>
    </row>
    <row r="2015" s="24" customFormat="1" ht="15">
      <c r="K2015" s="28"/>
    </row>
    <row r="2016" s="24" customFormat="1" ht="15">
      <c r="K2016" s="28"/>
    </row>
    <row r="2017" s="24" customFormat="1" ht="15">
      <c r="K2017" s="28"/>
    </row>
    <row r="2018" s="24" customFormat="1" ht="15">
      <c r="K2018" s="28"/>
    </row>
    <row r="2019" s="24" customFormat="1" ht="15">
      <c r="K2019" s="28"/>
    </row>
    <row r="2020" s="24" customFormat="1" ht="15">
      <c r="K2020" s="28"/>
    </row>
    <row r="2021" s="24" customFormat="1" ht="15">
      <c r="K2021" s="28"/>
    </row>
    <row r="2022" s="24" customFormat="1" ht="15">
      <c r="K2022" s="28"/>
    </row>
    <row r="2023" s="24" customFormat="1" ht="15">
      <c r="K2023" s="28"/>
    </row>
    <row r="2024" s="24" customFormat="1" ht="15">
      <c r="K2024" s="28"/>
    </row>
    <row r="2025" s="24" customFormat="1" ht="15">
      <c r="K2025" s="28"/>
    </row>
    <row r="2026" s="24" customFormat="1" ht="15">
      <c r="K2026" s="28"/>
    </row>
    <row r="2027" s="24" customFormat="1" ht="15">
      <c r="K2027" s="28"/>
    </row>
    <row r="2028" s="24" customFormat="1" ht="15">
      <c r="K2028" s="28"/>
    </row>
    <row r="2029" s="24" customFormat="1" ht="15">
      <c r="K2029" s="28"/>
    </row>
    <row r="2030" s="24" customFormat="1" ht="15">
      <c r="K2030" s="28"/>
    </row>
    <row r="2031" s="24" customFormat="1" ht="15">
      <c r="K2031" s="28"/>
    </row>
    <row r="2032" s="24" customFormat="1" ht="15">
      <c r="K2032" s="28"/>
    </row>
    <row r="2033" s="24" customFormat="1" ht="15">
      <c r="K2033" s="28"/>
    </row>
    <row r="2034" s="24" customFormat="1" ht="15">
      <c r="K2034" s="28"/>
    </row>
    <row r="2035" s="24" customFormat="1" ht="15">
      <c r="K2035" s="28"/>
    </row>
    <row r="2036" s="24" customFormat="1" ht="15">
      <c r="K2036" s="28"/>
    </row>
    <row r="2037" s="24" customFormat="1" ht="15">
      <c r="K2037" s="28"/>
    </row>
    <row r="2038" s="24" customFormat="1" ht="15">
      <c r="K2038" s="28"/>
    </row>
    <row r="2039" s="24" customFormat="1" ht="15">
      <c r="K2039" s="28"/>
    </row>
    <row r="2040" s="24" customFormat="1" ht="15">
      <c r="K2040" s="28"/>
    </row>
    <row r="2041" s="24" customFormat="1" ht="15">
      <c r="K2041" s="28"/>
    </row>
    <row r="2042" s="24" customFormat="1" ht="15">
      <c r="K2042" s="28"/>
    </row>
    <row r="2043" s="24" customFormat="1" ht="15">
      <c r="K2043" s="28"/>
    </row>
    <row r="2044" s="24" customFormat="1" ht="15">
      <c r="K2044" s="28"/>
    </row>
    <row r="2045" s="24" customFormat="1" ht="15">
      <c r="K2045" s="28"/>
    </row>
    <row r="2046" s="24" customFormat="1" ht="15">
      <c r="K2046" s="28"/>
    </row>
    <row r="2047" s="24" customFormat="1" ht="15">
      <c r="K2047" s="28"/>
    </row>
    <row r="2048" s="24" customFormat="1" ht="15">
      <c r="K2048" s="28"/>
    </row>
    <row r="2049" s="24" customFormat="1" ht="15">
      <c r="K2049" s="28"/>
    </row>
    <row r="2050" s="24" customFormat="1" ht="15">
      <c r="K2050" s="28"/>
    </row>
    <row r="2051" s="24" customFormat="1" ht="15">
      <c r="K2051" s="28"/>
    </row>
    <row r="2052" s="24" customFormat="1" ht="15">
      <c r="K2052" s="28"/>
    </row>
    <row r="2053" s="24" customFormat="1" ht="15">
      <c r="K2053" s="28"/>
    </row>
    <row r="2054" s="24" customFormat="1" ht="15">
      <c r="K2054" s="28"/>
    </row>
    <row r="2055" s="24" customFormat="1" ht="15">
      <c r="K2055" s="28"/>
    </row>
    <row r="2056" s="24" customFormat="1" ht="15">
      <c r="K2056" s="28"/>
    </row>
    <row r="2057" s="24" customFormat="1" ht="15">
      <c r="K2057" s="28"/>
    </row>
    <row r="2058" s="24" customFormat="1" ht="15">
      <c r="K2058" s="28"/>
    </row>
    <row r="2059" s="24" customFormat="1" ht="15">
      <c r="K2059" s="28"/>
    </row>
    <row r="2060" s="24" customFormat="1" ht="15">
      <c r="K2060" s="28"/>
    </row>
    <row r="2061" s="24" customFormat="1" ht="15">
      <c r="K2061" s="28"/>
    </row>
    <row r="2062" s="24" customFormat="1" ht="15">
      <c r="K2062" s="28"/>
    </row>
    <row r="2063" s="24" customFormat="1" ht="15">
      <c r="K2063" s="28"/>
    </row>
    <row r="2064" s="24" customFormat="1" ht="15">
      <c r="K2064" s="28"/>
    </row>
    <row r="2065" s="24" customFormat="1" ht="15">
      <c r="K2065" s="28"/>
    </row>
    <row r="2066" s="24" customFormat="1" ht="15">
      <c r="K2066" s="28"/>
    </row>
    <row r="2067" s="24" customFormat="1" ht="15">
      <c r="K2067" s="28"/>
    </row>
    <row r="2068" s="24" customFormat="1" ht="15">
      <c r="K2068" s="28"/>
    </row>
    <row r="2069" s="24" customFormat="1" ht="15">
      <c r="K2069" s="28"/>
    </row>
    <row r="2070" s="24" customFormat="1" ht="15">
      <c r="K2070" s="28"/>
    </row>
    <row r="2071" s="24" customFormat="1" ht="15">
      <c r="K2071" s="28"/>
    </row>
    <row r="2072" s="24" customFormat="1" ht="15">
      <c r="K2072" s="28"/>
    </row>
    <row r="2073" s="24" customFormat="1" ht="15">
      <c r="K2073" s="28"/>
    </row>
    <row r="2074" s="24" customFormat="1" ht="15">
      <c r="K2074" s="28"/>
    </row>
    <row r="2075" s="24" customFormat="1" ht="15">
      <c r="K2075" s="28"/>
    </row>
    <row r="2076" s="24" customFormat="1" ht="15">
      <c r="K2076" s="28"/>
    </row>
    <row r="2077" s="24" customFormat="1" ht="15">
      <c r="K2077" s="28"/>
    </row>
    <row r="2078" s="24" customFormat="1" ht="15">
      <c r="K2078" s="28"/>
    </row>
    <row r="2079" s="24" customFormat="1" ht="15">
      <c r="K2079" s="28"/>
    </row>
    <row r="2080" s="24" customFormat="1" ht="15">
      <c r="K2080" s="28"/>
    </row>
    <row r="2081" s="24" customFormat="1" ht="15">
      <c r="K2081" s="28"/>
    </row>
    <row r="2082" s="24" customFormat="1" ht="15">
      <c r="K2082" s="28"/>
    </row>
    <row r="2083" s="24" customFormat="1" ht="15">
      <c r="K2083" s="28"/>
    </row>
    <row r="2084" s="24" customFormat="1" ht="15">
      <c r="K2084" s="28"/>
    </row>
    <row r="2085" s="24" customFormat="1" ht="15">
      <c r="K2085" s="28"/>
    </row>
    <row r="2086" s="24" customFormat="1" ht="15">
      <c r="K2086" s="28"/>
    </row>
    <row r="2087" s="24" customFormat="1" ht="15">
      <c r="K2087" s="28"/>
    </row>
    <row r="2088" s="24" customFormat="1" ht="15">
      <c r="K2088" s="28"/>
    </row>
    <row r="2089" s="24" customFormat="1" ht="15">
      <c r="K2089" s="28"/>
    </row>
    <row r="2090" s="24" customFormat="1" ht="15">
      <c r="K2090" s="28"/>
    </row>
    <row r="2091" s="24" customFormat="1" ht="15">
      <c r="K2091" s="28"/>
    </row>
    <row r="2092" s="24" customFormat="1" ht="15">
      <c r="K2092" s="28"/>
    </row>
    <row r="2093" s="24" customFormat="1" ht="15">
      <c r="K2093" s="28"/>
    </row>
    <row r="2094" s="24" customFormat="1" ht="15">
      <c r="K2094" s="28"/>
    </row>
    <row r="2095" s="24" customFormat="1" ht="15">
      <c r="K2095" s="28"/>
    </row>
    <row r="2096" s="24" customFormat="1" ht="15">
      <c r="K2096" s="28"/>
    </row>
    <row r="2097" s="24" customFormat="1" ht="15">
      <c r="K2097" s="28"/>
    </row>
    <row r="2098" s="24" customFormat="1" ht="15">
      <c r="K2098" s="28"/>
    </row>
    <row r="2099" s="24" customFormat="1" ht="15">
      <c r="K2099" s="28"/>
    </row>
    <row r="2100" s="24" customFormat="1" ht="15">
      <c r="K2100" s="28"/>
    </row>
    <row r="2101" s="24" customFormat="1" ht="15">
      <c r="K2101" s="28"/>
    </row>
    <row r="2102" s="24" customFormat="1" ht="15">
      <c r="K2102" s="28"/>
    </row>
    <row r="2103" s="24" customFormat="1" ht="15">
      <c r="K2103" s="28"/>
    </row>
    <row r="2104" s="24" customFormat="1" ht="15">
      <c r="K2104" s="28"/>
    </row>
    <row r="2105" s="24" customFormat="1" ht="15">
      <c r="K2105" s="28"/>
    </row>
    <row r="2106" s="24" customFormat="1" ht="15">
      <c r="K2106" s="28"/>
    </row>
    <row r="2107" s="24" customFormat="1" ht="15">
      <c r="K2107" s="28"/>
    </row>
    <row r="2108" s="24" customFormat="1" ht="15">
      <c r="K2108" s="28"/>
    </row>
    <row r="2109" s="24" customFormat="1" ht="15">
      <c r="K2109" s="28"/>
    </row>
    <row r="2110" s="24" customFormat="1" ht="15">
      <c r="K2110" s="28"/>
    </row>
    <row r="2111" s="24" customFormat="1" ht="15">
      <c r="K2111" s="28"/>
    </row>
    <row r="2112" s="24" customFormat="1" ht="15">
      <c r="K2112" s="28"/>
    </row>
    <row r="2113" s="24" customFormat="1" ht="15">
      <c r="K2113" s="28"/>
    </row>
    <row r="2114" s="24" customFormat="1" ht="15">
      <c r="K2114" s="28"/>
    </row>
    <row r="2115" s="24" customFormat="1" ht="15">
      <c r="K2115" s="28"/>
    </row>
    <row r="2116" s="24" customFormat="1" ht="15">
      <c r="K2116" s="28"/>
    </row>
    <row r="2117" s="24" customFormat="1" ht="15">
      <c r="K2117" s="28"/>
    </row>
    <row r="2118" s="24" customFormat="1" ht="15">
      <c r="K2118" s="28"/>
    </row>
    <row r="2119" s="24" customFormat="1" ht="15">
      <c r="K2119" s="28"/>
    </row>
    <row r="2120" s="24" customFormat="1" ht="15">
      <c r="K2120" s="28"/>
    </row>
    <row r="2121" s="24" customFormat="1" ht="15">
      <c r="K2121" s="28"/>
    </row>
    <row r="2122" s="24" customFormat="1" ht="15">
      <c r="K2122" s="28"/>
    </row>
    <row r="2123" s="24" customFormat="1" ht="15">
      <c r="K2123" s="28"/>
    </row>
    <row r="2124" s="24" customFormat="1" ht="15">
      <c r="K2124" s="28"/>
    </row>
    <row r="2125" s="24" customFormat="1" ht="15">
      <c r="K2125" s="28"/>
    </row>
    <row r="2126" s="24" customFormat="1" ht="15">
      <c r="K2126" s="28"/>
    </row>
    <row r="2127" s="24" customFormat="1" ht="15">
      <c r="K2127" s="28"/>
    </row>
    <row r="2128" s="24" customFormat="1" ht="15">
      <c r="K2128" s="28"/>
    </row>
    <row r="2129" s="24" customFormat="1" ht="15">
      <c r="K2129" s="28"/>
    </row>
    <row r="2130" s="24" customFormat="1" ht="15">
      <c r="K2130" s="28"/>
    </row>
    <row r="2131" s="24" customFormat="1" ht="15">
      <c r="K2131" s="28"/>
    </row>
    <row r="2132" s="24" customFormat="1" ht="15">
      <c r="K2132" s="28"/>
    </row>
    <row r="2133" s="24" customFormat="1" ht="15">
      <c r="K2133" s="28"/>
    </row>
    <row r="2134" s="24" customFormat="1" ht="15">
      <c r="K2134" s="28"/>
    </row>
    <row r="2135" s="24" customFormat="1" ht="15">
      <c r="K2135" s="28"/>
    </row>
    <row r="2136" s="24" customFormat="1" ht="15">
      <c r="K2136" s="28"/>
    </row>
    <row r="2137" s="24" customFormat="1" ht="15">
      <c r="K2137" s="28"/>
    </row>
    <row r="2138" s="24" customFormat="1" ht="15">
      <c r="K2138" s="28"/>
    </row>
    <row r="2139" s="24" customFormat="1" ht="15">
      <c r="K2139" s="28"/>
    </row>
    <row r="2140" s="24" customFormat="1" ht="15">
      <c r="K2140" s="28"/>
    </row>
    <row r="2141" s="24" customFormat="1" ht="15">
      <c r="K2141" s="28"/>
    </row>
    <row r="2142" s="24" customFormat="1" ht="15">
      <c r="K2142" s="28"/>
    </row>
    <row r="2143" s="24" customFormat="1" ht="15">
      <c r="K2143" s="28"/>
    </row>
    <row r="2144" s="24" customFormat="1" ht="15">
      <c r="K2144" s="28"/>
    </row>
    <row r="2145" s="24" customFormat="1" ht="15">
      <c r="K2145" s="28"/>
    </row>
    <row r="2146" s="24" customFormat="1" ht="15">
      <c r="K2146" s="28"/>
    </row>
    <row r="2147" s="24" customFormat="1" ht="15">
      <c r="K2147" s="28"/>
    </row>
    <row r="2148" s="24" customFormat="1" ht="15">
      <c r="K2148" s="28"/>
    </row>
    <row r="2149" s="24" customFormat="1" ht="15">
      <c r="K2149" s="28"/>
    </row>
    <row r="2150" s="24" customFormat="1" ht="15">
      <c r="K2150" s="28"/>
    </row>
    <row r="2151" s="24" customFormat="1" ht="15">
      <c r="K2151" s="28"/>
    </row>
    <row r="2152" s="24" customFormat="1" ht="15">
      <c r="K2152" s="28"/>
    </row>
    <row r="2153" s="24" customFormat="1" ht="15">
      <c r="K2153" s="28"/>
    </row>
    <row r="2154" s="24" customFormat="1" ht="15">
      <c r="K2154" s="28"/>
    </row>
    <row r="2155" s="24" customFormat="1" ht="15">
      <c r="K2155" s="28"/>
    </row>
    <row r="2156" s="24" customFormat="1" ht="15">
      <c r="K2156" s="28"/>
    </row>
    <row r="2157" s="24" customFormat="1" ht="15">
      <c r="K2157" s="28"/>
    </row>
    <row r="2158" s="24" customFormat="1" ht="15">
      <c r="K2158" s="28"/>
    </row>
    <row r="2159" s="24" customFormat="1" ht="15">
      <c r="K2159" s="28"/>
    </row>
    <row r="2160" s="24" customFormat="1" ht="15">
      <c r="K2160" s="28"/>
    </row>
    <row r="2161" s="24" customFormat="1" ht="15">
      <c r="K2161" s="28"/>
    </row>
    <row r="2162" s="24" customFormat="1" ht="15">
      <c r="K2162" s="28"/>
    </row>
    <row r="2163" s="24" customFormat="1" ht="15">
      <c r="K2163" s="28"/>
    </row>
    <row r="2164" s="24" customFormat="1" ht="15">
      <c r="K2164" s="28"/>
    </row>
    <row r="2165" s="24" customFormat="1" ht="15">
      <c r="K2165" s="28"/>
    </row>
    <row r="2166" s="24" customFormat="1" ht="15">
      <c r="K2166" s="28"/>
    </row>
    <row r="2167" s="24" customFormat="1" ht="15">
      <c r="K2167" s="28"/>
    </row>
    <row r="2168" s="24" customFormat="1" ht="15">
      <c r="K2168" s="28"/>
    </row>
    <row r="2169" s="24" customFormat="1" ht="15">
      <c r="K2169" s="28"/>
    </row>
    <row r="2170" s="24" customFormat="1" ht="15">
      <c r="K2170" s="28"/>
    </row>
    <row r="2171" s="24" customFormat="1" ht="15">
      <c r="K2171" s="28"/>
    </row>
    <row r="2172" s="24" customFormat="1" ht="15">
      <c r="K2172" s="28"/>
    </row>
    <row r="2173" s="24" customFormat="1" ht="15">
      <c r="K2173" s="28"/>
    </row>
    <row r="2174" s="24" customFormat="1" ht="15">
      <c r="K2174" s="28"/>
    </row>
    <row r="2175" s="24" customFormat="1" ht="15">
      <c r="K2175" s="28"/>
    </row>
    <row r="2176" s="24" customFormat="1" ht="15">
      <c r="K2176" s="28"/>
    </row>
    <row r="2177" s="24" customFormat="1" ht="15">
      <c r="K2177" s="28"/>
    </row>
    <row r="2178" s="24" customFormat="1" ht="15">
      <c r="K2178" s="28"/>
    </row>
    <row r="2179" s="24" customFormat="1" ht="15">
      <c r="K2179" s="28"/>
    </row>
    <row r="2180" s="24" customFormat="1" ht="15">
      <c r="K2180" s="28"/>
    </row>
    <row r="2181" s="24" customFormat="1" ht="15">
      <c r="K2181" s="28"/>
    </row>
    <row r="2182" s="24" customFormat="1" ht="15">
      <c r="K2182" s="28"/>
    </row>
    <row r="2183" s="24" customFormat="1" ht="15">
      <c r="K2183" s="28"/>
    </row>
    <row r="2184" s="24" customFormat="1" ht="15">
      <c r="K2184" s="28"/>
    </row>
    <row r="2185" s="24" customFormat="1" ht="15">
      <c r="K2185" s="28"/>
    </row>
    <row r="2186" s="24" customFormat="1" ht="15">
      <c r="K2186" s="28"/>
    </row>
    <row r="2187" s="24" customFormat="1" ht="15">
      <c r="K2187" s="28"/>
    </row>
    <row r="2188" s="24" customFormat="1" ht="15">
      <c r="K2188" s="28"/>
    </row>
    <row r="2189" s="24" customFormat="1" ht="15">
      <c r="K2189" s="28"/>
    </row>
    <row r="2190" s="24" customFormat="1" ht="15">
      <c r="K2190" s="28"/>
    </row>
    <row r="2191" s="24" customFormat="1" ht="15">
      <c r="K2191" s="28"/>
    </row>
    <row r="2192" s="24" customFormat="1" ht="15">
      <c r="K2192" s="28"/>
    </row>
    <row r="2193" s="24" customFormat="1" ht="15">
      <c r="K2193" s="28"/>
    </row>
    <row r="2194" s="24" customFormat="1" ht="15">
      <c r="K2194" s="28"/>
    </row>
    <row r="2195" s="24" customFormat="1" ht="15">
      <c r="K2195" s="28"/>
    </row>
    <row r="2196" s="24" customFormat="1" ht="15">
      <c r="K2196" s="28"/>
    </row>
    <row r="2197" s="24" customFormat="1" ht="15">
      <c r="K2197" s="28"/>
    </row>
    <row r="2198" s="24" customFormat="1" ht="15">
      <c r="K2198" s="28"/>
    </row>
    <row r="2199" s="24" customFormat="1" ht="15">
      <c r="K2199" s="28"/>
    </row>
    <row r="2200" s="24" customFormat="1" ht="15">
      <c r="K2200" s="28"/>
    </row>
    <row r="2201" s="24" customFormat="1" ht="15">
      <c r="K2201" s="28"/>
    </row>
    <row r="2202" s="24" customFormat="1" ht="15">
      <c r="K2202" s="28"/>
    </row>
    <row r="2203" s="24" customFormat="1" ht="15">
      <c r="K2203" s="28"/>
    </row>
    <row r="2204" s="24" customFormat="1" ht="15">
      <c r="K2204" s="28"/>
    </row>
    <row r="2205" s="24" customFormat="1" ht="15">
      <c r="K2205" s="28"/>
    </row>
    <row r="2206" s="24" customFormat="1" ht="15">
      <c r="K2206" s="28"/>
    </row>
    <row r="2207" s="24" customFormat="1" ht="15">
      <c r="K2207" s="28"/>
    </row>
    <row r="2208" s="24" customFormat="1" ht="15">
      <c r="K2208" s="28"/>
    </row>
    <row r="2209" s="24" customFormat="1" ht="15">
      <c r="K2209" s="28"/>
    </row>
    <row r="2210" s="24" customFormat="1" ht="15">
      <c r="K2210" s="28"/>
    </row>
    <row r="2211" s="24" customFormat="1" ht="15">
      <c r="K2211" s="28"/>
    </row>
    <row r="2212" s="24" customFormat="1" ht="15">
      <c r="K2212" s="28"/>
    </row>
    <row r="2213" s="24" customFormat="1" ht="15">
      <c r="K2213" s="28"/>
    </row>
    <row r="2214" s="24" customFormat="1" ht="15">
      <c r="K2214" s="28"/>
    </row>
    <row r="2215" s="24" customFormat="1" ht="15">
      <c r="K2215" s="28"/>
    </row>
    <row r="2216" s="24" customFormat="1" ht="15">
      <c r="K2216" s="28"/>
    </row>
    <row r="2217" s="24" customFormat="1" ht="15">
      <c r="K2217" s="28"/>
    </row>
    <row r="2218" s="24" customFormat="1" ht="15">
      <c r="K2218" s="28"/>
    </row>
    <row r="2219" s="24" customFormat="1" ht="15">
      <c r="K2219" s="28"/>
    </row>
    <row r="2220" s="24" customFormat="1" ht="15">
      <c r="K2220" s="28"/>
    </row>
    <row r="2221" s="24" customFormat="1" ht="15">
      <c r="K2221" s="28"/>
    </row>
    <row r="2222" s="24" customFormat="1" ht="15">
      <c r="K2222" s="28"/>
    </row>
    <row r="2223" s="24" customFormat="1" ht="15">
      <c r="K2223" s="28"/>
    </row>
    <row r="2224" s="24" customFormat="1" ht="15">
      <c r="K2224" s="28"/>
    </row>
    <row r="2225" s="24" customFormat="1" ht="15">
      <c r="K2225" s="28"/>
    </row>
    <row r="2226" s="24" customFormat="1" ht="15">
      <c r="K2226" s="28"/>
    </row>
    <row r="2227" s="24" customFormat="1" ht="15">
      <c r="K2227" s="28"/>
    </row>
    <row r="2228" s="24" customFormat="1" ht="15">
      <c r="K2228" s="28"/>
    </row>
    <row r="2229" s="24" customFormat="1" ht="15">
      <c r="K2229" s="28"/>
    </row>
    <row r="2230" s="24" customFormat="1" ht="15">
      <c r="K2230" s="28"/>
    </row>
    <row r="2231" s="24" customFormat="1" ht="15">
      <c r="K2231" s="28"/>
    </row>
    <row r="2232" s="24" customFormat="1" ht="15">
      <c r="K2232" s="28"/>
    </row>
    <row r="2233" s="24" customFormat="1" ht="15">
      <c r="K2233" s="28"/>
    </row>
    <row r="2234" s="24" customFormat="1" ht="15">
      <c r="K2234" s="28"/>
    </row>
    <row r="2235" s="24" customFormat="1" ht="15">
      <c r="K2235" s="28"/>
    </row>
    <row r="2236" s="24" customFormat="1" ht="15">
      <c r="K2236" s="28"/>
    </row>
    <row r="2237" s="24" customFormat="1" ht="15">
      <c r="K2237" s="28"/>
    </row>
    <row r="2238" s="24" customFormat="1" ht="15">
      <c r="K2238" s="28"/>
    </row>
    <row r="2239" s="24" customFormat="1" ht="15">
      <c r="K2239" s="28"/>
    </row>
    <row r="2240" s="24" customFormat="1" ht="15">
      <c r="K2240" s="28"/>
    </row>
    <row r="2241" s="24" customFormat="1" ht="15">
      <c r="K2241" s="28"/>
    </row>
    <row r="2242" s="24" customFormat="1" ht="15">
      <c r="K2242" s="28"/>
    </row>
    <row r="2243" s="24" customFormat="1" ht="15">
      <c r="K2243" s="28"/>
    </row>
    <row r="2244" s="24" customFormat="1" ht="15">
      <c r="K2244" s="28"/>
    </row>
    <row r="2245" s="24" customFormat="1" ht="15">
      <c r="K2245" s="28"/>
    </row>
    <row r="2246" s="24" customFormat="1" ht="15">
      <c r="K2246" s="28"/>
    </row>
    <row r="2247" s="24" customFormat="1" ht="15">
      <c r="K2247" s="28"/>
    </row>
    <row r="2248" s="24" customFormat="1" ht="15">
      <c r="K2248" s="28"/>
    </row>
    <row r="2249" s="24" customFormat="1" ht="15">
      <c r="K2249" s="28"/>
    </row>
    <row r="2250" s="24" customFormat="1" ht="15">
      <c r="K2250" s="28"/>
    </row>
    <row r="2251" s="24" customFormat="1" ht="15">
      <c r="K2251" s="28"/>
    </row>
    <row r="2252" s="24" customFormat="1" ht="15">
      <c r="K2252" s="28"/>
    </row>
    <row r="2253" s="24" customFormat="1" ht="15">
      <c r="K2253" s="28"/>
    </row>
    <row r="2254" s="24" customFormat="1" ht="15">
      <c r="K2254" s="28"/>
    </row>
    <row r="2255" s="24" customFormat="1" ht="15">
      <c r="K2255" s="28"/>
    </row>
    <row r="2256" s="24" customFormat="1" ht="15">
      <c r="K2256" s="28"/>
    </row>
    <row r="2257" s="24" customFormat="1" ht="15">
      <c r="K2257" s="28"/>
    </row>
    <row r="2258" s="24" customFormat="1" ht="15">
      <c r="K2258" s="28"/>
    </row>
    <row r="2259" s="24" customFormat="1" ht="15">
      <c r="K2259" s="28"/>
    </row>
    <row r="2260" s="24" customFormat="1" ht="15">
      <c r="K2260" s="28"/>
    </row>
    <row r="2261" s="24" customFormat="1" ht="15">
      <c r="K2261" s="28"/>
    </row>
    <row r="2262" s="24" customFormat="1" ht="15">
      <c r="K2262" s="28"/>
    </row>
    <row r="2263" s="24" customFormat="1" ht="15">
      <c r="K2263" s="28"/>
    </row>
    <row r="2264" s="24" customFormat="1" ht="15">
      <c r="K2264" s="28"/>
    </row>
    <row r="2265" s="24" customFormat="1" ht="15">
      <c r="K2265" s="28"/>
    </row>
    <row r="2266" s="24" customFormat="1" ht="15">
      <c r="K2266" s="28"/>
    </row>
    <row r="2267" s="24" customFormat="1" ht="15">
      <c r="K2267" s="28"/>
    </row>
    <row r="2268" s="24" customFormat="1" ht="15">
      <c r="K2268" s="28"/>
    </row>
    <row r="2269" s="24" customFormat="1" ht="15">
      <c r="K2269" s="28"/>
    </row>
    <row r="2270" s="24" customFormat="1" ht="15">
      <c r="K2270" s="28"/>
    </row>
    <row r="2271" s="24" customFormat="1" ht="15">
      <c r="K2271" s="28"/>
    </row>
    <row r="2272" s="24" customFormat="1" ht="15">
      <c r="K2272" s="28"/>
    </row>
    <row r="2273" s="24" customFormat="1" ht="15">
      <c r="K2273" s="28"/>
    </row>
    <row r="2274" s="24" customFormat="1" ht="15">
      <c r="K2274" s="28"/>
    </row>
    <row r="2275" s="24" customFormat="1" ht="15">
      <c r="K2275" s="28"/>
    </row>
    <row r="2276" s="24" customFormat="1" ht="15">
      <c r="K2276" s="28"/>
    </row>
    <row r="2277" s="24" customFormat="1" ht="15">
      <c r="K2277" s="28"/>
    </row>
    <row r="2278" s="24" customFormat="1" ht="15">
      <c r="K2278" s="28"/>
    </row>
    <row r="2279" s="24" customFormat="1" ht="15">
      <c r="K2279" s="28"/>
    </row>
    <row r="2280" s="24" customFormat="1" ht="15">
      <c r="K2280" s="28"/>
    </row>
    <row r="2281" s="24" customFormat="1" ht="15">
      <c r="K2281" s="28"/>
    </row>
    <row r="2282" s="24" customFormat="1" ht="15">
      <c r="K2282" s="28"/>
    </row>
    <row r="2283" s="24" customFormat="1" ht="15">
      <c r="K2283" s="28"/>
    </row>
    <row r="2284" s="24" customFormat="1" ht="15">
      <c r="K2284" s="28"/>
    </row>
    <row r="2285" s="24" customFormat="1" ht="15">
      <c r="K2285" s="28"/>
    </row>
    <row r="2286" s="24" customFormat="1" ht="15">
      <c r="K2286" s="28"/>
    </row>
    <row r="2287" s="24" customFormat="1" ht="15">
      <c r="K2287" s="28"/>
    </row>
    <row r="2288" s="24" customFormat="1" ht="15">
      <c r="K2288" s="28"/>
    </row>
    <row r="2289" s="24" customFormat="1" ht="15">
      <c r="K2289" s="28"/>
    </row>
    <row r="2290" s="24" customFormat="1" ht="15">
      <c r="K2290" s="28"/>
    </row>
    <row r="2291" s="24" customFormat="1" ht="15">
      <c r="K2291" s="28"/>
    </row>
    <row r="2292" s="24" customFormat="1" ht="15">
      <c r="K2292" s="28"/>
    </row>
    <row r="2293" s="24" customFormat="1" ht="15">
      <c r="K2293" s="28"/>
    </row>
    <row r="2294" s="24" customFormat="1" ht="15">
      <c r="K2294" s="28"/>
    </row>
    <row r="2295" s="24" customFormat="1" ht="15">
      <c r="K2295" s="28"/>
    </row>
    <row r="2296" s="24" customFormat="1" ht="15">
      <c r="K2296" s="28"/>
    </row>
    <row r="2297" s="24" customFormat="1" ht="15">
      <c r="K2297" s="28"/>
    </row>
    <row r="2298" s="24" customFormat="1" ht="15">
      <c r="K2298" s="28"/>
    </row>
    <row r="2299" s="24" customFormat="1" ht="15">
      <c r="K2299" s="28"/>
    </row>
    <row r="2300" s="24" customFormat="1" ht="15">
      <c r="K2300" s="28"/>
    </row>
    <row r="2301" s="24" customFormat="1" ht="15">
      <c r="K2301" s="28"/>
    </row>
    <row r="2302" s="24" customFormat="1" ht="15">
      <c r="K2302" s="28"/>
    </row>
    <row r="2303" s="24" customFormat="1" ht="15">
      <c r="K2303" s="28"/>
    </row>
    <row r="2304" s="24" customFormat="1" ht="15">
      <c r="K2304" s="28"/>
    </row>
    <row r="2305" s="24" customFormat="1" ht="15">
      <c r="K2305" s="28"/>
    </row>
    <row r="2306" s="24" customFormat="1" ht="15">
      <c r="K2306" s="28"/>
    </row>
    <row r="2307" s="24" customFormat="1" ht="15">
      <c r="K2307" s="28"/>
    </row>
    <row r="2308" s="24" customFormat="1" ht="15">
      <c r="K2308" s="28"/>
    </row>
    <row r="2309" s="24" customFormat="1" ht="15">
      <c r="K2309" s="28"/>
    </row>
    <row r="2310" s="24" customFormat="1" ht="15">
      <c r="K2310" s="28"/>
    </row>
    <row r="2311" s="24" customFormat="1" ht="15">
      <c r="K2311" s="28"/>
    </row>
    <row r="2312" s="24" customFormat="1" ht="15">
      <c r="K2312" s="28"/>
    </row>
    <row r="2313" s="24" customFormat="1" ht="15">
      <c r="K2313" s="28"/>
    </row>
    <row r="2314" s="24" customFormat="1" ht="15">
      <c r="K2314" s="28"/>
    </row>
    <row r="2315" s="24" customFormat="1" ht="15">
      <c r="K2315" s="28"/>
    </row>
    <row r="2316" s="24" customFormat="1" ht="15">
      <c r="K2316" s="28"/>
    </row>
    <row r="2317" s="24" customFormat="1" ht="15">
      <c r="K2317" s="28"/>
    </row>
    <row r="2318" s="24" customFormat="1" ht="15">
      <c r="K2318" s="28"/>
    </row>
    <row r="2319" s="24" customFormat="1" ht="15">
      <c r="K2319" s="28"/>
    </row>
    <row r="2320" s="24" customFormat="1" ht="15">
      <c r="K2320" s="28"/>
    </row>
    <row r="2321" s="24" customFormat="1" ht="15">
      <c r="K2321" s="28"/>
    </row>
    <row r="2322" s="24" customFormat="1" ht="15">
      <c r="K2322" s="28"/>
    </row>
    <row r="2323" s="24" customFormat="1" ht="15">
      <c r="K2323" s="28"/>
    </row>
    <row r="2324" s="24" customFormat="1" ht="15">
      <c r="K2324" s="28"/>
    </row>
    <row r="2325" s="24" customFormat="1" ht="15">
      <c r="K2325" s="28"/>
    </row>
    <row r="2326" s="24" customFormat="1" ht="15">
      <c r="K2326" s="28"/>
    </row>
    <row r="2327" s="24" customFormat="1" ht="15">
      <c r="K2327" s="28"/>
    </row>
    <row r="2328" s="24" customFormat="1" ht="15">
      <c r="K2328" s="28"/>
    </row>
    <row r="2329" s="24" customFormat="1" ht="15">
      <c r="K2329" s="28"/>
    </row>
    <row r="2330" s="24" customFormat="1" ht="15">
      <c r="K2330" s="28"/>
    </row>
    <row r="2331" s="24" customFormat="1" ht="15">
      <c r="K2331" s="28"/>
    </row>
    <row r="2332" s="24" customFormat="1" ht="15">
      <c r="K2332" s="28"/>
    </row>
    <row r="2333" s="24" customFormat="1" ht="15">
      <c r="K2333" s="28"/>
    </row>
    <row r="2334" s="24" customFormat="1" ht="15">
      <c r="K2334" s="28"/>
    </row>
    <row r="2335" s="24" customFormat="1" ht="15">
      <c r="K2335" s="28"/>
    </row>
    <row r="2336" s="24" customFormat="1" ht="15">
      <c r="K2336" s="28"/>
    </row>
    <row r="2337" s="24" customFormat="1" ht="15">
      <c r="K2337" s="28"/>
    </row>
    <row r="2338" s="24" customFormat="1" ht="15">
      <c r="K2338" s="28"/>
    </row>
    <row r="2339" s="24" customFormat="1" ht="15">
      <c r="K2339" s="28"/>
    </row>
    <row r="2340" s="24" customFormat="1" ht="15">
      <c r="K2340" s="28"/>
    </row>
    <row r="2341" s="24" customFormat="1" ht="15">
      <c r="K2341" s="28"/>
    </row>
    <row r="2342" s="24" customFormat="1" ht="15">
      <c r="K2342" s="28"/>
    </row>
    <row r="2343" s="24" customFormat="1" ht="15">
      <c r="K2343" s="28"/>
    </row>
    <row r="2344" s="24" customFormat="1" ht="15">
      <c r="K2344" s="28"/>
    </row>
    <row r="2345" s="24" customFormat="1" ht="15">
      <c r="K2345" s="28"/>
    </row>
    <row r="2346" s="24" customFormat="1" ht="15">
      <c r="K2346" s="28"/>
    </row>
    <row r="2347" s="24" customFormat="1" ht="15">
      <c r="K2347" s="28"/>
    </row>
    <row r="2348" s="24" customFormat="1" ht="15">
      <c r="K2348" s="28"/>
    </row>
    <row r="2349" s="24" customFormat="1" ht="15">
      <c r="K2349" s="28"/>
    </row>
    <row r="2350" s="24" customFormat="1" ht="15">
      <c r="K2350" s="28"/>
    </row>
    <row r="2351" s="24" customFormat="1" ht="15">
      <c r="K2351" s="28"/>
    </row>
    <row r="2352" s="24" customFormat="1" ht="15">
      <c r="K2352" s="28"/>
    </row>
    <row r="2353" s="24" customFormat="1" ht="15">
      <c r="K2353" s="28"/>
    </row>
    <row r="2354" s="24" customFormat="1" ht="15">
      <c r="K2354" s="28"/>
    </row>
    <row r="2355" s="24" customFormat="1" ht="15">
      <c r="K2355" s="28"/>
    </row>
    <row r="2356" s="24" customFormat="1" ht="15">
      <c r="K2356" s="28"/>
    </row>
    <row r="2357" s="24" customFormat="1" ht="15">
      <c r="K2357" s="28"/>
    </row>
    <row r="2358" s="24" customFormat="1" ht="15">
      <c r="K2358" s="28"/>
    </row>
    <row r="2359" s="24" customFormat="1" ht="15">
      <c r="K2359" s="28"/>
    </row>
    <row r="2360" s="24" customFormat="1" ht="15">
      <c r="K2360" s="28"/>
    </row>
    <row r="2361" s="24" customFormat="1" ht="15">
      <c r="K2361" s="28"/>
    </row>
    <row r="2362" s="24" customFormat="1" ht="15">
      <c r="K2362" s="28"/>
    </row>
    <row r="2363" s="24" customFormat="1" ht="15">
      <c r="K2363" s="28"/>
    </row>
    <row r="2364" s="24" customFormat="1" ht="15">
      <c r="K2364" s="28"/>
    </row>
    <row r="2365" s="24" customFormat="1" ht="15">
      <c r="K2365" s="28"/>
    </row>
    <row r="2366" s="24" customFormat="1" ht="15">
      <c r="K2366" s="28"/>
    </row>
    <row r="2367" s="24" customFormat="1" ht="15">
      <c r="K2367" s="28"/>
    </row>
    <row r="2368" s="24" customFormat="1" ht="15">
      <c r="K2368" s="28"/>
    </row>
    <row r="2369" s="24" customFormat="1" ht="15">
      <c r="K2369" s="28"/>
    </row>
    <row r="2370" s="24" customFormat="1" ht="15">
      <c r="K2370" s="28"/>
    </row>
    <row r="2371" s="24" customFormat="1" ht="15">
      <c r="K2371" s="28"/>
    </row>
    <row r="2372" s="24" customFormat="1" ht="15">
      <c r="K2372" s="28"/>
    </row>
    <row r="2373" s="24" customFormat="1" ht="15">
      <c r="K2373" s="28"/>
    </row>
    <row r="2374" s="24" customFormat="1" ht="15">
      <c r="K2374" s="28"/>
    </row>
    <row r="2375" s="24" customFormat="1" ht="15">
      <c r="K2375" s="28"/>
    </row>
    <row r="2376" s="24" customFormat="1" ht="15">
      <c r="K2376" s="28"/>
    </row>
    <row r="2377" s="24" customFormat="1" ht="15">
      <c r="K2377" s="28"/>
    </row>
    <row r="2378" s="24" customFormat="1" ht="15">
      <c r="K2378" s="28"/>
    </row>
    <row r="2379" s="24" customFormat="1" ht="15">
      <c r="K2379" s="28"/>
    </row>
    <row r="2380" s="24" customFormat="1" ht="15">
      <c r="K2380" s="28"/>
    </row>
    <row r="2381" s="24" customFormat="1" ht="15">
      <c r="K2381" s="28"/>
    </row>
    <row r="2382" s="24" customFormat="1" ht="15">
      <c r="K2382" s="28"/>
    </row>
    <row r="2383" s="24" customFormat="1" ht="15">
      <c r="K2383" s="28"/>
    </row>
    <row r="2384" s="24" customFormat="1" ht="15">
      <c r="K2384" s="28"/>
    </row>
    <row r="2385" s="24" customFormat="1" ht="15">
      <c r="K2385" s="28"/>
    </row>
    <row r="2386" s="24" customFormat="1" ht="15">
      <c r="K2386" s="28"/>
    </row>
    <row r="2387" s="24" customFormat="1" ht="15">
      <c r="K2387" s="28"/>
    </row>
    <row r="2388" s="24" customFormat="1" ht="15">
      <c r="K2388" s="28"/>
    </row>
    <row r="2389" s="24" customFormat="1" ht="15">
      <c r="K2389" s="28"/>
    </row>
    <row r="2390" s="24" customFormat="1" ht="15">
      <c r="K2390" s="28"/>
    </row>
    <row r="2391" s="24" customFormat="1" ht="15">
      <c r="K2391" s="28"/>
    </row>
    <row r="2392" s="24" customFormat="1" ht="15">
      <c r="K2392" s="28"/>
    </row>
    <row r="2393" s="24" customFormat="1" ht="15">
      <c r="K2393" s="28"/>
    </row>
    <row r="2394" s="24" customFormat="1" ht="15">
      <c r="K2394" s="28"/>
    </row>
    <row r="2395" s="24" customFormat="1" ht="15">
      <c r="K2395" s="28"/>
    </row>
    <row r="2396" s="24" customFormat="1" ht="15">
      <c r="K2396" s="28"/>
    </row>
    <row r="2397" s="24" customFormat="1" ht="15">
      <c r="K2397" s="28"/>
    </row>
    <row r="2398" s="24" customFormat="1" ht="15">
      <c r="K2398" s="28"/>
    </row>
    <row r="2399" s="24" customFormat="1" ht="15">
      <c r="K2399" s="28"/>
    </row>
    <row r="2400" s="24" customFormat="1" ht="15">
      <c r="K2400" s="28"/>
    </row>
    <row r="2401" s="24" customFormat="1" ht="15">
      <c r="K2401" s="28"/>
    </row>
    <row r="2402" s="24" customFormat="1" ht="15">
      <c r="K2402" s="28"/>
    </row>
    <row r="2403" s="24" customFormat="1" ht="15">
      <c r="K2403" s="28"/>
    </row>
    <row r="2404" s="24" customFormat="1" ht="15">
      <c r="K2404" s="28"/>
    </row>
    <row r="2405" s="24" customFormat="1" ht="15">
      <c r="K2405" s="28"/>
    </row>
    <row r="2406" s="24" customFormat="1" ht="15">
      <c r="K2406" s="28"/>
    </row>
    <row r="2407" s="24" customFormat="1" ht="15">
      <c r="K2407" s="28"/>
    </row>
    <row r="2408" s="24" customFormat="1" ht="15">
      <c r="K2408" s="28"/>
    </row>
    <row r="2409" s="24" customFormat="1" ht="15">
      <c r="K2409" s="28"/>
    </row>
    <row r="2410" s="24" customFormat="1" ht="15">
      <c r="K2410" s="28"/>
    </row>
    <row r="2411" s="24" customFormat="1" ht="15">
      <c r="K2411" s="28"/>
    </row>
    <row r="2412" s="24" customFormat="1" ht="15">
      <c r="K2412" s="28"/>
    </row>
    <row r="2413" s="24" customFormat="1" ht="15">
      <c r="K2413" s="28"/>
    </row>
    <row r="2414" s="24" customFormat="1" ht="15">
      <c r="K2414" s="28"/>
    </row>
    <row r="2415" s="24" customFormat="1" ht="15">
      <c r="K2415" s="28"/>
    </row>
    <row r="2416" s="24" customFormat="1" ht="15">
      <c r="K2416" s="28"/>
    </row>
    <row r="2417" s="24" customFormat="1" ht="15">
      <c r="K2417" s="28"/>
    </row>
    <row r="2418" s="24" customFormat="1" ht="15">
      <c r="K2418" s="28"/>
    </row>
    <row r="2419" s="24" customFormat="1" ht="15">
      <c r="K2419" s="28"/>
    </row>
    <row r="2420" s="24" customFormat="1" ht="15">
      <c r="K2420" s="28"/>
    </row>
    <row r="2421" s="24" customFormat="1" ht="15">
      <c r="K2421" s="28"/>
    </row>
    <row r="2422" s="24" customFormat="1" ht="15">
      <c r="K2422" s="28"/>
    </row>
    <row r="2423" s="24" customFormat="1" ht="15">
      <c r="K2423" s="28"/>
    </row>
    <row r="2424" s="24" customFormat="1" ht="15">
      <c r="K2424" s="28"/>
    </row>
    <row r="2425" s="24" customFormat="1" ht="15">
      <c r="K2425" s="28"/>
    </row>
    <row r="2426" s="24" customFormat="1" ht="15">
      <c r="K2426" s="28"/>
    </row>
    <row r="2427" s="24" customFormat="1" ht="15">
      <c r="K2427" s="28"/>
    </row>
    <row r="2428" s="24" customFormat="1" ht="15">
      <c r="K2428" s="28"/>
    </row>
    <row r="2429" s="24" customFormat="1" ht="15">
      <c r="K2429" s="28"/>
    </row>
    <row r="2430" s="24" customFormat="1" ht="15">
      <c r="K2430" s="28"/>
    </row>
    <row r="2431" s="24" customFormat="1" ht="15">
      <c r="K2431" s="28"/>
    </row>
    <row r="2432" s="24" customFormat="1" ht="15">
      <c r="K2432" s="28"/>
    </row>
    <row r="2433" s="24" customFormat="1" ht="15">
      <c r="K2433" s="28"/>
    </row>
    <row r="2434" s="24" customFormat="1" ht="15">
      <c r="K2434" s="28"/>
    </row>
    <row r="2435" s="24" customFormat="1" ht="15">
      <c r="K2435" s="28"/>
    </row>
    <row r="2436" s="24" customFormat="1" ht="15">
      <c r="K2436" s="28"/>
    </row>
    <row r="2437" s="24" customFormat="1" ht="15">
      <c r="K2437" s="28"/>
    </row>
    <row r="2438" s="24" customFormat="1" ht="15">
      <c r="K2438" s="28"/>
    </row>
    <row r="2439" s="24" customFormat="1" ht="15">
      <c r="K2439" s="28"/>
    </row>
    <row r="2440" s="24" customFormat="1" ht="15">
      <c r="K2440" s="28"/>
    </row>
    <row r="2441" s="24" customFormat="1" ht="15">
      <c r="K2441" s="28"/>
    </row>
    <row r="2442" s="24" customFormat="1" ht="15">
      <c r="K2442" s="28"/>
    </row>
    <row r="2443" s="24" customFormat="1" ht="15">
      <c r="K2443" s="28"/>
    </row>
    <row r="2444" s="24" customFormat="1" ht="15">
      <c r="K2444" s="28"/>
    </row>
    <row r="2445" s="24" customFormat="1" ht="15">
      <c r="K2445" s="28"/>
    </row>
    <row r="2446" s="24" customFormat="1" ht="15">
      <c r="K2446" s="28"/>
    </row>
    <row r="2447" s="24" customFormat="1" ht="15">
      <c r="K2447" s="28"/>
    </row>
    <row r="2448" s="24" customFormat="1" ht="15">
      <c r="K2448" s="28"/>
    </row>
    <row r="2449" s="24" customFormat="1" ht="15">
      <c r="K2449" s="28"/>
    </row>
    <row r="2450" s="24" customFormat="1" ht="15">
      <c r="K2450" s="28"/>
    </row>
    <row r="2451" s="24" customFormat="1" ht="15">
      <c r="K2451" s="28"/>
    </row>
    <row r="2452" s="24" customFormat="1" ht="15">
      <c r="K2452" s="28"/>
    </row>
    <row r="2453" s="24" customFormat="1" ht="15">
      <c r="K2453" s="28"/>
    </row>
    <row r="2454" s="24" customFormat="1" ht="15">
      <c r="K2454" s="28"/>
    </row>
    <row r="2455" s="24" customFormat="1" ht="15">
      <c r="K2455" s="28"/>
    </row>
    <row r="2456" s="24" customFormat="1" ht="15">
      <c r="K2456" s="28"/>
    </row>
    <row r="2457" s="24" customFormat="1" ht="15">
      <c r="K2457" s="28"/>
    </row>
    <row r="2458" s="24" customFormat="1" ht="15">
      <c r="K2458" s="28"/>
    </row>
    <row r="2459" s="24" customFormat="1" ht="15">
      <c r="K2459" s="28"/>
    </row>
    <row r="2460" s="24" customFormat="1" ht="15">
      <c r="K2460" s="28"/>
    </row>
    <row r="2461" s="24" customFormat="1" ht="15">
      <c r="K2461" s="28"/>
    </row>
    <row r="2462" s="24" customFormat="1" ht="15">
      <c r="K2462" s="28"/>
    </row>
    <row r="2463" s="24" customFormat="1" ht="15">
      <c r="K2463" s="28"/>
    </row>
    <row r="2464" s="24" customFormat="1" ht="15">
      <c r="K2464" s="28"/>
    </row>
    <row r="2465" s="24" customFormat="1" ht="15">
      <c r="K2465" s="28"/>
    </row>
    <row r="2466" s="24" customFormat="1" ht="15">
      <c r="K2466" s="28"/>
    </row>
    <row r="2467" s="24" customFormat="1" ht="15">
      <c r="K2467" s="28"/>
    </row>
    <row r="2468" s="24" customFormat="1" ht="15">
      <c r="K2468" s="28"/>
    </row>
    <row r="2469" s="24" customFormat="1" ht="15">
      <c r="K2469" s="28"/>
    </row>
    <row r="2470" s="24" customFormat="1" ht="15">
      <c r="K2470" s="28"/>
    </row>
    <row r="2471" s="24" customFormat="1" ht="15">
      <c r="K2471" s="28"/>
    </row>
    <row r="2472" s="24" customFormat="1" ht="15">
      <c r="K2472" s="28"/>
    </row>
    <row r="2473" s="24" customFormat="1" ht="15">
      <c r="K2473" s="28"/>
    </row>
    <row r="2474" s="24" customFormat="1" ht="15">
      <c r="K2474" s="28"/>
    </row>
    <row r="2475" s="24" customFormat="1" ht="15">
      <c r="K2475" s="28"/>
    </row>
    <row r="2476" s="24" customFormat="1" ht="15">
      <c r="K2476" s="28"/>
    </row>
    <row r="2477" s="24" customFormat="1" ht="15">
      <c r="K2477" s="28"/>
    </row>
    <row r="2478" s="24" customFormat="1" ht="15">
      <c r="K2478" s="28"/>
    </row>
    <row r="2479" s="24" customFormat="1" ht="15">
      <c r="K2479" s="28"/>
    </row>
    <row r="2480" s="24" customFormat="1" ht="15">
      <c r="K2480" s="28"/>
    </row>
    <row r="2481" s="24" customFormat="1" ht="15">
      <c r="K2481" s="28"/>
    </row>
    <row r="2482" s="24" customFormat="1" ht="15">
      <c r="K2482" s="28"/>
    </row>
    <row r="2483" s="24" customFormat="1" ht="15">
      <c r="K2483" s="28"/>
    </row>
    <row r="2484" s="24" customFormat="1" ht="15">
      <c r="K2484" s="28"/>
    </row>
    <row r="2485" s="24" customFormat="1" ht="15">
      <c r="K2485" s="28"/>
    </row>
    <row r="2486" s="24" customFormat="1" ht="15">
      <c r="K2486" s="28"/>
    </row>
    <row r="2487" s="24" customFormat="1" ht="15">
      <c r="K2487" s="28"/>
    </row>
    <row r="2488" s="24" customFormat="1" ht="15">
      <c r="K2488" s="28"/>
    </row>
    <row r="2489" s="24" customFormat="1" ht="15">
      <c r="K2489" s="28"/>
    </row>
    <row r="2490" s="24" customFormat="1" ht="15">
      <c r="K2490" s="28"/>
    </row>
    <row r="2491" s="24" customFormat="1" ht="15">
      <c r="K2491" s="28"/>
    </row>
    <row r="2492" s="24" customFormat="1" ht="15">
      <c r="K2492" s="28"/>
    </row>
    <row r="2493" s="24" customFormat="1" ht="15">
      <c r="K2493" s="28"/>
    </row>
    <row r="2494" s="24" customFormat="1" ht="15">
      <c r="K2494" s="28"/>
    </row>
    <row r="2495" s="24" customFormat="1" ht="15">
      <c r="K2495" s="28"/>
    </row>
    <row r="2496" s="24" customFormat="1" ht="15">
      <c r="K2496" s="28"/>
    </row>
    <row r="2497" s="24" customFormat="1" ht="15">
      <c r="K2497" s="28"/>
    </row>
    <row r="2498" s="24" customFormat="1" ht="15">
      <c r="K2498" s="28"/>
    </row>
    <row r="2499" s="24" customFormat="1" ht="15">
      <c r="K2499" s="28"/>
    </row>
    <row r="2500" s="24" customFormat="1" ht="15">
      <c r="K2500" s="28"/>
    </row>
    <row r="2501" s="24" customFormat="1" ht="15">
      <c r="K2501" s="28"/>
    </row>
    <row r="2502" s="24" customFormat="1" ht="15">
      <c r="K2502" s="28"/>
    </row>
    <row r="2503" s="24" customFormat="1" ht="15">
      <c r="K2503" s="28"/>
    </row>
    <row r="2504" s="24" customFormat="1" ht="15">
      <c r="K2504" s="28"/>
    </row>
    <row r="2505" s="24" customFormat="1" ht="15">
      <c r="K2505" s="28"/>
    </row>
    <row r="2506" s="24" customFormat="1" ht="15">
      <c r="K2506" s="28"/>
    </row>
    <row r="2507" s="24" customFormat="1" ht="15">
      <c r="K2507" s="28"/>
    </row>
    <row r="2508" s="24" customFormat="1" ht="15">
      <c r="K2508" s="28"/>
    </row>
    <row r="2509" s="24" customFormat="1" ht="15">
      <c r="K2509" s="28"/>
    </row>
    <row r="2510" s="24" customFormat="1" ht="15">
      <c r="K2510" s="28"/>
    </row>
    <row r="2511" s="24" customFormat="1" ht="15">
      <c r="K2511" s="28"/>
    </row>
    <row r="2512" s="24" customFormat="1" ht="15">
      <c r="K2512" s="28"/>
    </row>
    <row r="2513" s="24" customFormat="1" ht="15">
      <c r="K2513" s="28"/>
    </row>
    <row r="2514" s="24" customFormat="1" ht="15">
      <c r="K2514" s="28"/>
    </row>
    <row r="2515" s="24" customFormat="1" ht="15">
      <c r="K2515" s="28"/>
    </row>
    <row r="2516" s="24" customFormat="1" ht="15">
      <c r="K2516" s="28"/>
    </row>
    <row r="2517" s="24" customFormat="1" ht="15">
      <c r="K2517" s="28"/>
    </row>
    <row r="2518" s="24" customFormat="1" ht="15">
      <c r="K2518" s="28"/>
    </row>
    <row r="2519" s="24" customFormat="1" ht="15">
      <c r="K2519" s="28"/>
    </row>
    <row r="2520" s="24" customFormat="1" ht="15">
      <c r="K2520" s="28"/>
    </row>
    <row r="2521" s="24" customFormat="1" ht="15">
      <c r="K2521" s="28"/>
    </row>
    <row r="2522" s="24" customFormat="1" ht="15">
      <c r="K2522" s="28"/>
    </row>
    <row r="2523" s="24" customFormat="1" ht="15">
      <c r="K2523" s="28"/>
    </row>
    <row r="2524" s="24" customFormat="1" ht="15">
      <c r="K2524" s="28"/>
    </row>
    <row r="2525" s="24" customFormat="1" ht="15">
      <c r="K2525" s="28"/>
    </row>
    <row r="2526" s="24" customFormat="1" ht="15">
      <c r="K2526" s="28"/>
    </row>
    <row r="2527" s="24" customFormat="1" ht="15">
      <c r="K2527" s="28"/>
    </row>
    <row r="2528" s="24" customFormat="1" ht="15">
      <c r="K2528" s="28"/>
    </row>
    <row r="2529" s="24" customFormat="1" ht="15">
      <c r="K2529" s="28"/>
    </row>
    <row r="2530" s="24" customFormat="1" ht="15">
      <c r="K2530" s="28"/>
    </row>
    <row r="2531" s="24" customFormat="1" ht="15">
      <c r="K2531" s="28"/>
    </row>
    <row r="2532" s="24" customFormat="1" ht="15">
      <c r="K2532" s="28"/>
    </row>
    <row r="2533" s="24" customFormat="1" ht="15">
      <c r="K2533" s="28"/>
    </row>
    <row r="2534" s="24" customFormat="1" ht="15">
      <c r="K2534" s="28"/>
    </row>
    <row r="2535" s="24" customFormat="1" ht="15">
      <c r="K2535" s="28"/>
    </row>
    <row r="2536" s="24" customFormat="1" ht="15">
      <c r="K2536" s="28"/>
    </row>
    <row r="2537" s="24" customFormat="1" ht="15">
      <c r="K2537" s="28"/>
    </row>
    <row r="2538" s="24" customFormat="1" ht="15">
      <c r="K2538" s="28"/>
    </row>
    <row r="2539" s="24" customFormat="1" ht="15">
      <c r="K2539" s="28"/>
    </row>
    <row r="2540" s="24" customFormat="1" ht="15">
      <c r="K2540" s="28"/>
    </row>
    <row r="2541" s="24" customFormat="1" ht="15">
      <c r="K2541" s="28"/>
    </row>
    <row r="2542" s="24" customFormat="1" ht="15">
      <c r="K2542" s="28"/>
    </row>
    <row r="2543" s="24" customFormat="1" ht="15">
      <c r="K2543" s="28"/>
    </row>
    <row r="2544" s="24" customFormat="1" ht="15">
      <c r="K2544" s="28"/>
    </row>
    <row r="2545" s="24" customFormat="1" ht="15">
      <c r="K2545" s="28"/>
    </row>
    <row r="2546" s="24" customFormat="1" ht="15">
      <c r="K2546" s="28"/>
    </row>
    <row r="2547" s="24" customFormat="1" ht="15">
      <c r="K2547" s="28"/>
    </row>
    <row r="2548" s="24" customFormat="1" ht="15">
      <c r="K2548" s="28"/>
    </row>
    <row r="2549" s="24" customFormat="1" ht="15">
      <c r="K2549" s="28"/>
    </row>
    <row r="2550" s="24" customFormat="1" ht="15">
      <c r="K2550" s="28"/>
    </row>
    <row r="2551" s="24" customFormat="1" ht="15">
      <c r="K2551" s="28"/>
    </row>
    <row r="2552" s="24" customFormat="1" ht="15">
      <c r="K2552" s="28"/>
    </row>
    <row r="2553" s="24" customFormat="1" ht="15">
      <c r="K2553" s="28"/>
    </row>
    <row r="2554" s="24" customFormat="1" ht="15">
      <c r="K2554" s="28"/>
    </row>
    <row r="2555" s="24" customFormat="1" ht="15">
      <c r="K2555" s="28"/>
    </row>
    <row r="2556" s="24" customFormat="1" ht="15">
      <c r="K2556" s="28"/>
    </row>
    <row r="2557" s="24" customFormat="1" ht="15">
      <c r="K2557" s="28"/>
    </row>
    <row r="2558" s="24" customFormat="1" ht="15">
      <c r="K2558" s="28"/>
    </row>
    <row r="2559" s="24" customFormat="1" ht="15">
      <c r="K2559" s="28"/>
    </row>
    <row r="2560" s="24" customFormat="1" ht="15">
      <c r="K2560" s="28"/>
    </row>
    <row r="2561" s="24" customFormat="1" ht="15">
      <c r="K2561" s="28"/>
    </row>
    <row r="2562" s="24" customFormat="1" ht="15">
      <c r="K2562" s="28"/>
    </row>
    <row r="2563" s="24" customFormat="1" ht="15">
      <c r="K2563" s="28"/>
    </row>
    <row r="2564" s="24" customFormat="1" ht="15">
      <c r="K2564" s="28"/>
    </row>
    <row r="2565" s="24" customFormat="1" ht="15">
      <c r="K2565" s="28"/>
    </row>
    <row r="2566" s="24" customFormat="1" ht="15">
      <c r="K2566" s="28"/>
    </row>
    <row r="2567" s="24" customFormat="1" ht="15">
      <c r="K2567" s="28"/>
    </row>
    <row r="2568" s="24" customFormat="1" ht="15">
      <c r="K2568" s="28"/>
    </row>
    <row r="2569" s="24" customFormat="1" ht="15">
      <c r="K2569" s="28"/>
    </row>
    <row r="2570" s="24" customFormat="1" ht="15">
      <c r="K2570" s="28"/>
    </row>
    <row r="2571" s="24" customFormat="1" ht="15">
      <c r="K2571" s="28"/>
    </row>
    <row r="2572" s="24" customFormat="1" ht="15">
      <c r="K2572" s="28"/>
    </row>
    <row r="2573" s="24" customFormat="1" ht="15">
      <c r="K2573" s="28"/>
    </row>
    <row r="2574" s="24" customFormat="1" ht="15">
      <c r="K2574" s="28"/>
    </row>
    <row r="2575" s="24" customFormat="1" ht="15">
      <c r="K2575" s="28"/>
    </row>
    <row r="2576" s="24" customFormat="1" ht="15">
      <c r="K2576" s="28"/>
    </row>
    <row r="2577" s="24" customFormat="1" ht="15">
      <c r="K2577" s="28"/>
    </row>
    <row r="2578" s="24" customFormat="1" ht="15">
      <c r="K2578" s="28"/>
    </row>
    <row r="2579" s="24" customFormat="1" ht="15">
      <c r="K2579" s="28"/>
    </row>
    <row r="2580" s="24" customFormat="1" ht="15">
      <c r="K2580" s="28"/>
    </row>
    <row r="2581" s="24" customFormat="1" ht="15">
      <c r="K2581" s="28"/>
    </row>
    <row r="2582" s="24" customFormat="1" ht="15">
      <c r="K2582" s="28"/>
    </row>
    <row r="2583" s="24" customFormat="1" ht="15">
      <c r="K2583" s="28"/>
    </row>
    <row r="2584" s="24" customFormat="1" ht="15">
      <c r="K2584" s="28"/>
    </row>
    <row r="2585" s="24" customFormat="1" ht="15">
      <c r="K2585" s="28"/>
    </row>
    <row r="2586" s="24" customFormat="1" ht="15">
      <c r="K2586" s="28"/>
    </row>
    <row r="2587" s="24" customFormat="1" ht="15">
      <c r="K2587" s="28"/>
    </row>
    <row r="2588" s="24" customFormat="1" ht="15">
      <c r="K2588" s="28"/>
    </row>
    <row r="2589" s="24" customFormat="1" ht="15">
      <c r="K2589" s="28"/>
    </row>
    <row r="2590" s="24" customFormat="1" ht="15">
      <c r="K2590" s="28"/>
    </row>
    <row r="2591" s="24" customFormat="1" ht="15">
      <c r="K2591" s="28"/>
    </row>
    <row r="2592" s="24" customFormat="1" ht="15">
      <c r="K2592" s="28"/>
    </row>
    <row r="2593" s="24" customFormat="1" ht="15">
      <c r="K2593" s="28"/>
    </row>
    <row r="2594" s="24" customFormat="1" ht="15">
      <c r="K2594" s="28"/>
    </row>
    <row r="2595" s="24" customFormat="1" ht="15">
      <c r="K2595" s="28"/>
    </row>
    <row r="2596" s="24" customFormat="1" ht="15">
      <c r="K2596" s="28"/>
    </row>
    <row r="2597" s="24" customFormat="1" ht="15">
      <c r="K2597" s="28"/>
    </row>
    <row r="2598" s="24" customFormat="1" ht="15">
      <c r="K2598" s="28"/>
    </row>
    <row r="2599" s="24" customFormat="1" ht="15">
      <c r="K2599" s="28"/>
    </row>
    <row r="2600" s="24" customFormat="1" ht="15">
      <c r="K2600" s="28"/>
    </row>
    <row r="2601" s="24" customFormat="1" ht="15">
      <c r="K2601" s="28"/>
    </row>
    <row r="2602" s="24" customFormat="1" ht="15">
      <c r="K2602" s="28"/>
    </row>
    <row r="2603" s="24" customFormat="1" ht="15">
      <c r="K2603" s="28"/>
    </row>
    <row r="2604" s="24" customFormat="1" ht="15">
      <c r="K2604" s="28"/>
    </row>
    <row r="2605" s="24" customFormat="1" ht="15">
      <c r="K2605" s="28"/>
    </row>
    <row r="2606" s="24" customFormat="1" ht="15">
      <c r="K2606" s="28"/>
    </row>
    <row r="2607" s="24" customFormat="1" ht="15">
      <c r="K2607" s="28"/>
    </row>
    <row r="2608" s="24" customFormat="1" ht="15">
      <c r="K2608" s="28"/>
    </row>
    <row r="2609" s="24" customFormat="1" ht="15">
      <c r="K2609" s="28"/>
    </row>
    <row r="2610" s="24" customFormat="1" ht="15">
      <c r="K2610" s="28"/>
    </row>
    <row r="2611" s="24" customFormat="1" ht="15">
      <c r="K2611" s="28"/>
    </row>
    <row r="2612" s="24" customFormat="1" ht="15">
      <c r="K2612" s="28"/>
    </row>
    <row r="2613" s="24" customFormat="1" ht="15">
      <c r="K2613" s="28"/>
    </row>
    <row r="2614" s="24" customFormat="1" ht="15">
      <c r="K2614" s="28"/>
    </row>
    <row r="2615" s="24" customFormat="1" ht="15">
      <c r="K2615" s="28"/>
    </row>
    <row r="2616" s="24" customFormat="1" ht="15">
      <c r="K2616" s="28"/>
    </row>
    <row r="2617" s="24" customFormat="1" ht="15">
      <c r="K2617" s="28"/>
    </row>
    <row r="2618" s="24" customFormat="1" ht="15">
      <c r="K2618" s="28"/>
    </row>
    <row r="2619" s="24" customFormat="1" ht="15">
      <c r="K2619" s="28"/>
    </row>
    <row r="2620" s="24" customFormat="1" ht="15">
      <c r="K2620" s="28"/>
    </row>
    <row r="2621" s="24" customFormat="1" ht="15">
      <c r="K2621" s="28"/>
    </row>
    <row r="2622" s="24" customFormat="1" ht="15">
      <c r="K2622" s="28"/>
    </row>
    <row r="2623" s="24" customFormat="1" ht="15">
      <c r="K2623" s="28"/>
    </row>
    <row r="2624" s="24" customFormat="1" ht="15">
      <c r="K2624" s="28"/>
    </row>
    <row r="2625" s="24" customFormat="1" ht="15">
      <c r="K2625" s="28"/>
    </row>
    <row r="2626" s="24" customFormat="1" ht="15">
      <c r="K2626" s="28"/>
    </row>
    <row r="2627" s="24" customFormat="1" ht="15">
      <c r="K2627" s="28"/>
    </row>
    <row r="2628" s="24" customFormat="1" ht="15">
      <c r="K2628" s="28"/>
    </row>
    <row r="2629" s="24" customFormat="1" ht="15">
      <c r="K2629" s="28"/>
    </row>
    <row r="2630" s="24" customFormat="1" ht="15">
      <c r="K2630" s="28"/>
    </row>
    <row r="2631" s="24" customFormat="1" ht="15">
      <c r="K2631" s="28"/>
    </row>
    <row r="2632" s="24" customFormat="1" ht="15">
      <c r="K2632" s="28"/>
    </row>
    <row r="2633" s="24" customFormat="1" ht="15">
      <c r="K2633" s="28"/>
    </row>
    <row r="2634" s="24" customFormat="1" ht="15">
      <c r="K2634" s="28"/>
    </row>
    <row r="2635" s="24" customFormat="1" ht="15">
      <c r="K2635" s="28"/>
    </row>
    <row r="2636" s="24" customFormat="1" ht="15">
      <c r="K2636" s="28"/>
    </row>
    <row r="2637" s="24" customFormat="1" ht="15">
      <c r="K2637" s="28"/>
    </row>
    <row r="2638" s="24" customFormat="1" ht="15">
      <c r="K2638" s="28"/>
    </row>
    <row r="2639" s="24" customFormat="1" ht="15">
      <c r="K2639" s="28"/>
    </row>
    <row r="2640" s="24" customFormat="1" ht="15">
      <c r="K2640" s="28"/>
    </row>
    <row r="2641" s="24" customFormat="1" ht="15">
      <c r="K2641" s="28"/>
    </row>
    <row r="2642" s="24" customFormat="1" ht="15">
      <c r="K2642" s="28"/>
    </row>
    <row r="2643" s="24" customFormat="1" ht="15">
      <c r="K2643" s="28"/>
    </row>
    <row r="2644" s="24" customFormat="1" ht="15">
      <c r="K2644" s="28"/>
    </row>
    <row r="2645" s="24" customFormat="1" ht="15">
      <c r="K2645" s="28"/>
    </row>
    <row r="2646" s="24" customFormat="1" ht="15">
      <c r="K2646" s="28"/>
    </row>
    <row r="2647" s="24" customFormat="1" ht="15">
      <c r="K2647" s="28"/>
    </row>
    <row r="2648" s="24" customFormat="1" ht="15">
      <c r="K2648" s="28"/>
    </row>
    <row r="2649" s="24" customFormat="1" ht="15">
      <c r="K2649" s="28"/>
    </row>
    <row r="2650" s="24" customFormat="1" ht="15">
      <c r="K2650" s="28"/>
    </row>
    <row r="2651" s="24" customFormat="1" ht="15">
      <c r="K2651" s="28"/>
    </row>
    <row r="2652" s="24" customFormat="1" ht="15">
      <c r="K2652" s="28"/>
    </row>
    <row r="2653" s="24" customFormat="1" ht="15">
      <c r="K2653" s="28"/>
    </row>
    <row r="2654" s="24" customFormat="1" ht="15">
      <c r="K2654" s="28"/>
    </row>
    <row r="2655" s="24" customFormat="1" ht="15">
      <c r="K2655" s="28"/>
    </row>
    <row r="2656" s="24" customFormat="1" ht="15">
      <c r="K2656" s="28"/>
    </row>
    <row r="2657" s="24" customFormat="1" ht="15">
      <c r="K2657" s="28"/>
    </row>
    <row r="2658" s="24" customFormat="1" ht="15">
      <c r="K2658" s="28"/>
    </row>
    <row r="2659" s="24" customFormat="1" ht="15">
      <c r="K2659" s="28"/>
    </row>
    <row r="2660" s="24" customFormat="1" ht="15">
      <c r="K2660" s="28"/>
    </row>
    <row r="2661" s="24" customFormat="1" ht="15">
      <c r="K2661" s="28"/>
    </row>
    <row r="2662" s="24" customFormat="1" ht="15">
      <c r="K2662" s="28"/>
    </row>
    <row r="2663" s="24" customFormat="1" ht="15">
      <c r="K2663" s="28"/>
    </row>
    <row r="2664" s="24" customFormat="1" ht="15">
      <c r="K2664" s="28"/>
    </row>
    <row r="2665" s="24" customFormat="1" ht="15">
      <c r="K2665" s="28"/>
    </row>
    <row r="2666" s="24" customFormat="1" ht="15">
      <c r="K2666" s="28"/>
    </row>
    <row r="2667" s="24" customFormat="1" ht="15">
      <c r="K2667" s="28"/>
    </row>
    <row r="2668" s="24" customFormat="1" ht="15">
      <c r="K2668" s="28"/>
    </row>
    <row r="2669" s="24" customFormat="1" ht="15">
      <c r="K2669" s="28"/>
    </row>
    <row r="2670" s="24" customFormat="1" ht="15">
      <c r="K2670" s="28"/>
    </row>
    <row r="2671" s="24" customFormat="1" ht="15">
      <c r="K2671" s="28"/>
    </row>
    <row r="2672" s="24" customFormat="1" ht="15">
      <c r="K2672" s="28"/>
    </row>
    <row r="2673" s="24" customFormat="1" ht="15">
      <c r="K2673" s="28"/>
    </row>
    <row r="2674" s="24" customFormat="1" ht="15">
      <c r="K2674" s="28"/>
    </row>
    <row r="2675" s="24" customFormat="1" ht="15">
      <c r="K2675" s="28"/>
    </row>
    <row r="2676" s="24" customFormat="1" ht="15">
      <c r="K2676" s="28"/>
    </row>
    <row r="2677" s="24" customFormat="1" ht="15">
      <c r="K2677" s="28"/>
    </row>
    <row r="2678" s="24" customFormat="1" ht="15">
      <c r="K2678" s="28"/>
    </row>
    <row r="2679" s="24" customFormat="1" ht="15">
      <c r="K2679" s="28"/>
    </row>
    <row r="2680" s="24" customFormat="1" ht="15">
      <c r="K2680" s="28"/>
    </row>
    <row r="2681" s="24" customFormat="1" ht="15">
      <c r="K2681" s="28"/>
    </row>
    <row r="2682" s="24" customFormat="1" ht="15">
      <c r="K2682" s="28"/>
    </row>
    <row r="2683" s="24" customFormat="1" ht="15">
      <c r="K2683" s="28"/>
    </row>
    <row r="2684" s="24" customFormat="1" ht="15">
      <c r="K2684" s="28"/>
    </row>
    <row r="2685" s="24" customFormat="1" ht="15">
      <c r="K2685" s="28"/>
    </row>
    <row r="2686" s="24" customFormat="1" ht="15">
      <c r="K2686" s="28"/>
    </row>
    <row r="2687" s="24" customFormat="1" ht="15">
      <c r="K2687" s="28"/>
    </row>
    <row r="2688" s="24" customFormat="1" ht="15">
      <c r="K2688" s="28"/>
    </row>
    <row r="2689" s="24" customFormat="1" ht="15">
      <c r="K2689" s="28"/>
    </row>
    <row r="2690" s="24" customFormat="1" ht="15">
      <c r="K2690" s="28"/>
    </row>
    <row r="2691" s="24" customFormat="1" ht="15">
      <c r="K2691" s="28"/>
    </row>
    <row r="2692" s="24" customFormat="1" ht="15">
      <c r="K2692" s="28"/>
    </row>
    <row r="2693" s="24" customFormat="1" ht="15">
      <c r="K2693" s="28"/>
    </row>
    <row r="2694" s="24" customFormat="1" ht="15">
      <c r="K2694" s="28"/>
    </row>
    <row r="2695" s="24" customFormat="1" ht="15">
      <c r="K2695" s="28"/>
    </row>
    <row r="2696" s="24" customFormat="1" ht="15">
      <c r="K2696" s="28"/>
    </row>
    <row r="2697" s="24" customFormat="1" ht="15">
      <c r="K2697" s="28"/>
    </row>
    <row r="2698" s="24" customFormat="1" ht="15">
      <c r="K2698" s="28"/>
    </row>
    <row r="2699" s="24" customFormat="1" ht="15">
      <c r="K2699" s="28"/>
    </row>
    <row r="2700" s="24" customFormat="1" ht="15">
      <c r="K2700" s="28"/>
    </row>
    <row r="2701" s="24" customFormat="1" ht="15">
      <c r="K2701" s="28"/>
    </row>
    <row r="2702" s="24" customFormat="1" ht="15">
      <c r="K2702" s="28"/>
    </row>
    <row r="2703" s="24" customFormat="1" ht="15">
      <c r="K2703" s="28"/>
    </row>
    <row r="2704" s="24" customFormat="1" ht="15">
      <c r="K2704" s="28"/>
    </row>
    <row r="2705" s="24" customFormat="1" ht="15">
      <c r="K2705" s="28"/>
    </row>
    <row r="2706" s="24" customFormat="1" ht="15">
      <c r="K2706" s="28"/>
    </row>
    <row r="2707" s="24" customFormat="1" ht="15">
      <c r="K2707" s="28"/>
    </row>
    <row r="2708" s="24" customFormat="1" ht="15">
      <c r="K2708" s="28"/>
    </row>
    <row r="2709" s="24" customFormat="1" ht="15">
      <c r="K2709" s="28"/>
    </row>
    <row r="2710" s="24" customFormat="1" ht="15">
      <c r="K2710" s="28"/>
    </row>
    <row r="2711" s="24" customFormat="1" ht="15">
      <c r="K2711" s="28"/>
    </row>
    <row r="2712" s="24" customFormat="1" ht="15">
      <c r="K2712" s="28"/>
    </row>
    <row r="2713" s="24" customFormat="1" ht="15">
      <c r="K2713" s="28"/>
    </row>
    <row r="2714" s="24" customFormat="1" ht="15">
      <c r="K2714" s="28"/>
    </row>
    <row r="2715" s="24" customFormat="1" ht="15">
      <c r="K2715" s="28"/>
    </row>
    <row r="2716" s="24" customFormat="1" ht="15">
      <c r="K2716" s="28"/>
    </row>
    <row r="2717" s="24" customFormat="1" ht="15">
      <c r="K2717" s="28"/>
    </row>
    <row r="2718" s="24" customFormat="1" ht="15">
      <c r="K2718" s="28"/>
    </row>
    <row r="2719" s="24" customFormat="1" ht="15">
      <c r="K2719" s="28"/>
    </row>
    <row r="2720" s="24" customFormat="1" ht="15">
      <c r="K2720" s="28"/>
    </row>
    <row r="2721" s="24" customFormat="1" ht="15">
      <c r="K2721" s="28"/>
    </row>
    <row r="2722" s="24" customFormat="1" ht="15">
      <c r="K2722" s="28"/>
    </row>
    <row r="2723" s="24" customFormat="1" ht="15">
      <c r="K2723" s="28"/>
    </row>
    <row r="2724" s="24" customFormat="1" ht="15">
      <c r="K2724" s="28"/>
    </row>
    <row r="2725" s="24" customFormat="1" ht="15">
      <c r="K2725" s="28"/>
    </row>
    <row r="2726" s="24" customFormat="1" ht="15">
      <c r="K2726" s="28"/>
    </row>
    <row r="2727" s="24" customFormat="1" ht="15">
      <c r="K2727" s="28"/>
    </row>
    <row r="2728" s="24" customFormat="1" ht="15">
      <c r="K2728" s="28"/>
    </row>
    <row r="2729" s="24" customFormat="1" ht="15">
      <c r="K2729" s="28"/>
    </row>
    <row r="2730" s="24" customFormat="1" ht="15">
      <c r="K2730" s="28"/>
    </row>
    <row r="2731" s="24" customFormat="1" ht="15">
      <c r="K2731" s="28"/>
    </row>
    <row r="2732" s="24" customFormat="1" ht="15">
      <c r="K2732" s="28"/>
    </row>
    <row r="2733" s="24" customFormat="1" ht="15">
      <c r="K2733" s="28"/>
    </row>
    <row r="2734" s="24" customFormat="1" ht="15">
      <c r="K2734" s="28"/>
    </row>
    <row r="2735" s="24" customFormat="1" ht="15">
      <c r="K2735" s="28"/>
    </row>
    <row r="2736" s="24" customFormat="1" ht="15">
      <c r="K2736" s="28"/>
    </row>
    <row r="2737" s="24" customFormat="1" ht="15">
      <c r="K2737" s="28"/>
    </row>
    <row r="2738" s="24" customFormat="1" ht="15">
      <c r="K2738" s="28"/>
    </row>
    <row r="2739" s="24" customFormat="1" ht="15">
      <c r="K2739" s="28"/>
    </row>
    <row r="2740" s="24" customFormat="1" ht="15">
      <c r="K2740" s="28"/>
    </row>
    <row r="2741" s="24" customFormat="1" ht="15">
      <c r="K2741" s="28"/>
    </row>
    <row r="2742" s="24" customFormat="1" ht="15">
      <c r="K2742" s="28"/>
    </row>
    <row r="2743" s="24" customFormat="1" ht="15">
      <c r="K2743" s="28"/>
    </row>
    <row r="2744" s="24" customFormat="1" ht="15">
      <c r="K2744" s="28"/>
    </row>
    <row r="2745" s="24" customFormat="1" ht="15">
      <c r="K2745" s="28"/>
    </row>
    <row r="2746" s="24" customFormat="1" ht="15">
      <c r="K2746" s="28"/>
    </row>
    <row r="2747" s="24" customFormat="1" ht="15">
      <c r="K2747" s="28"/>
    </row>
    <row r="2748" s="24" customFormat="1" ht="15">
      <c r="K2748" s="28"/>
    </row>
    <row r="2749" s="24" customFormat="1" ht="15">
      <c r="K2749" s="28"/>
    </row>
    <row r="2750" s="24" customFormat="1" ht="15">
      <c r="K2750" s="28"/>
    </row>
    <row r="2751" s="24" customFormat="1" ht="15">
      <c r="K2751" s="28"/>
    </row>
    <row r="2752" s="24" customFormat="1" ht="15">
      <c r="K2752" s="28"/>
    </row>
    <row r="2753" s="24" customFormat="1" ht="15">
      <c r="K2753" s="28"/>
    </row>
    <row r="2754" s="24" customFormat="1" ht="15">
      <c r="K2754" s="28"/>
    </row>
    <row r="2755" s="24" customFormat="1" ht="15">
      <c r="K2755" s="28"/>
    </row>
    <row r="2756" s="24" customFormat="1" ht="15">
      <c r="K2756" s="28"/>
    </row>
    <row r="2757" s="24" customFormat="1" ht="15">
      <c r="K2757" s="28"/>
    </row>
    <row r="2758" s="24" customFormat="1" ht="15">
      <c r="K2758" s="28"/>
    </row>
    <row r="2759" s="24" customFormat="1" ht="15">
      <c r="K2759" s="28"/>
    </row>
    <row r="2760" s="24" customFormat="1" ht="15">
      <c r="K2760" s="28"/>
    </row>
    <row r="2761" s="24" customFormat="1" ht="15">
      <c r="K2761" s="28"/>
    </row>
    <row r="2762" s="24" customFormat="1" ht="15">
      <c r="K2762" s="28"/>
    </row>
    <row r="2763" s="24" customFormat="1" ht="15">
      <c r="K2763" s="28"/>
    </row>
    <row r="2764" s="24" customFormat="1" ht="15">
      <c r="K2764" s="28"/>
    </row>
    <row r="2765" s="24" customFormat="1" ht="15">
      <c r="K2765" s="28"/>
    </row>
    <row r="2766" s="24" customFormat="1" ht="15">
      <c r="K2766" s="28"/>
    </row>
    <row r="2767" s="24" customFormat="1" ht="15">
      <c r="K2767" s="28"/>
    </row>
    <row r="2768" s="24" customFormat="1" ht="15">
      <c r="K2768" s="28"/>
    </row>
    <row r="2769" s="24" customFormat="1" ht="15">
      <c r="K2769" s="28"/>
    </row>
    <row r="2770" s="24" customFormat="1" ht="15">
      <c r="K2770" s="28"/>
    </row>
    <row r="2771" s="24" customFormat="1" ht="15">
      <c r="K2771" s="28"/>
    </row>
    <row r="2772" s="24" customFormat="1" ht="15">
      <c r="K2772" s="28"/>
    </row>
    <row r="2773" s="24" customFormat="1" ht="15">
      <c r="K2773" s="28"/>
    </row>
    <row r="2774" s="24" customFormat="1" ht="15">
      <c r="K2774" s="28"/>
    </row>
    <row r="2775" s="24" customFormat="1" ht="15">
      <c r="K2775" s="28"/>
    </row>
    <row r="2776" s="24" customFormat="1" ht="15">
      <c r="K2776" s="28"/>
    </row>
    <row r="2777" s="24" customFormat="1" ht="15">
      <c r="K2777" s="28"/>
    </row>
    <row r="2778" s="24" customFormat="1" ht="15">
      <c r="K2778" s="28"/>
    </row>
    <row r="2779" s="24" customFormat="1" ht="15">
      <c r="K2779" s="28"/>
    </row>
    <row r="2780" s="24" customFormat="1" ht="15">
      <c r="K2780" s="28"/>
    </row>
    <row r="2781" s="24" customFormat="1" ht="15">
      <c r="K2781" s="28"/>
    </row>
    <row r="2782" s="24" customFormat="1" ht="15">
      <c r="K2782" s="28"/>
    </row>
    <row r="2783" s="24" customFormat="1" ht="15">
      <c r="K2783" s="28"/>
    </row>
    <row r="2784" s="24" customFormat="1" ht="15">
      <c r="K2784" s="28"/>
    </row>
    <row r="2785" s="24" customFormat="1" ht="15">
      <c r="K2785" s="28"/>
    </row>
    <row r="2786" s="24" customFormat="1" ht="15">
      <c r="K2786" s="28"/>
    </row>
    <row r="2787" s="24" customFormat="1" ht="15">
      <c r="K2787" s="28"/>
    </row>
    <row r="2788" s="24" customFormat="1" ht="15">
      <c r="K2788" s="28"/>
    </row>
    <row r="2789" s="24" customFormat="1" ht="15">
      <c r="K2789" s="28"/>
    </row>
    <row r="2790" s="24" customFormat="1" ht="15">
      <c r="K2790" s="28"/>
    </row>
    <row r="2791" s="24" customFormat="1" ht="15">
      <c r="K2791" s="28"/>
    </row>
    <row r="2792" s="24" customFormat="1" ht="15">
      <c r="K2792" s="28"/>
    </row>
    <row r="2793" s="24" customFormat="1" ht="15">
      <c r="K2793" s="28"/>
    </row>
    <row r="2794" s="24" customFormat="1" ht="15">
      <c r="K2794" s="28"/>
    </row>
    <row r="2795" s="24" customFormat="1" ht="15">
      <c r="K2795" s="28"/>
    </row>
    <row r="2796" s="24" customFormat="1" ht="15">
      <c r="K2796" s="28"/>
    </row>
    <row r="2797" s="24" customFormat="1" ht="15">
      <c r="K2797" s="28"/>
    </row>
    <row r="2798" s="24" customFormat="1" ht="15">
      <c r="K2798" s="28"/>
    </row>
    <row r="2799" s="24" customFormat="1" ht="15">
      <c r="K2799" s="28"/>
    </row>
    <row r="2800" s="24" customFormat="1" ht="15">
      <c r="K2800" s="28"/>
    </row>
    <row r="2801" s="24" customFormat="1" ht="15">
      <c r="K2801" s="28"/>
    </row>
    <row r="2802" s="24" customFormat="1" ht="15">
      <c r="K2802" s="28"/>
    </row>
    <row r="2803" s="24" customFormat="1" ht="15">
      <c r="K2803" s="28"/>
    </row>
    <row r="2804" s="24" customFormat="1" ht="15">
      <c r="K2804" s="28"/>
    </row>
    <row r="2805" s="24" customFormat="1" ht="15">
      <c r="K2805" s="28"/>
    </row>
    <row r="2806" s="24" customFormat="1" ht="15">
      <c r="K2806" s="28"/>
    </row>
    <row r="2807" s="24" customFormat="1" ht="15">
      <c r="K2807" s="28"/>
    </row>
    <row r="2808" s="24" customFormat="1" ht="15">
      <c r="K2808" s="28"/>
    </row>
    <row r="2809" s="24" customFormat="1" ht="15">
      <c r="K2809" s="28"/>
    </row>
    <row r="2810" s="24" customFormat="1" ht="15">
      <c r="K2810" s="28"/>
    </row>
    <row r="2811" s="24" customFormat="1" ht="15">
      <c r="K2811" s="28"/>
    </row>
    <row r="2812" s="24" customFormat="1" ht="15">
      <c r="K2812" s="28"/>
    </row>
    <row r="2813" s="24" customFormat="1" ht="15">
      <c r="K2813" s="28"/>
    </row>
    <row r="2814" s="24" customFormat="1" ht="15">
      <c r="K2814" s="28"/>
    </row>
    <row r="2815" s="24" customFormat="1" ht="15">
      <c r="K2815" s="28"/>
    </row>
    <row r="2816" s="24" customFormat="1" ht="15">
      <c r="K2816" s="28"/>
    </row>
    <row r="2817" s="24" customFormat="1" ht="15">
      <c r="K2817" s="28"/>
    </row>
    <row r="2818" s="24" customFormat="1" ht="15">
      <c r="K2818" s="28"/>
    </row>
    <row r="2819" s="24" customFormat="1" ht="15">
      <c r="K2819" s="28"/>
    </row>
    <row r="2820" s="24" customFormat="1" ht="15">
      <c r="K2820" s="28"/>
    </row>
    <row r="2821" s="24" customFormat="1" ht="15">
      <c r="K2821" s="28"/>
    </row>
    <row r="2822" s="24" customFormat="1" ht="15">
      <c r="K2822" s="28"/>
    </row>
    <row r="2823" s="24" customFormat="1" ht="15">
      <c r="K2823" s="28"/>
    </row>
    <row r="2824" s="24" customFormat="1" ht="15">
      <c r="K2824" s="28"/>
    </row>
    <row r="2825" s="24" customFormat="1" ht="15">
      <c r="K2825" s="28"/>
    </row>
    <row r="2826" s="24" customFormat="1" ht="15">
      <c r="K2826" s="28"/>
    </row>
    <row r="2827" s="24" customFormat="1" ht="15">
      <c r="K2827" s="28"/>
    </row>
    <row r="2828" s="24" customFormat="1" ht="15">
      <c r="K2828" s="28"/>
    </row>
    <row r="2829" s="24" customFormat="1" ht="15">
      <c r="K2829" s="28"/>
    </row>
    <row r="2830" s="24" customFormat="1" ht="15">
      <c r="K2830" s="28"/>
    </row>
    <row r="2831" s="24" customFormat="1" ht="15">
      <c r="K2831" s="28"/>
    </row>
    <row r="2832" s="24" customFormat="1" ht="15">
      <c r="K2832" s="28"/>
    </row>
    <row r="2833" s="24" customFormat="1" ht="15">
      <c r="K2833" s="28"/>
    </row>
    <row r="2834" s="24" customFormat="1" ht="15">
      <c r="K2834" s="28"/>
    </row>
    <row r="2835" s="24" customFormat="1" ht="15">
      <c r="K2835" s="28"/>
    </row>
    <row r="2836" s="24" customFormat="1" ht="15">
      <c r="K2836" s="28"/>
    </row>
    <row r="2837" s="24" customFormat="1" ht="15">
      <c r="K2837" s="28"/>
    </row>
    <row r="2838" s="24" customFormat="1" ht="15">
      <c r="K2838" s="28"/>
    </row>
    <row r="2839" s="24" customFormat="1" ht="15">
      <c r="K2839" s="28"/>
    </row>
    <row r="2840" s="24" customFormat="1" ht="15">
      <c r="K2840" s="28"/>
    </row>
    <row r="2841" s="24" customFormat="1" ht="15">
      <c r="K2841" s="28"/>
    </row>
    <row r="2842" s="24" customFormat="1" ht="15">
      <c r="K2842" s="28"/>
    </row>
    <row r="2843" s="24" customFormat="1" ht="15">
      <c r="K2843" s="28"/>
    </row>
    <row r="2844" s="24" customFormat="1" ht="15">
      <c r="K2844" s="28"/>
    </row>
    <row r="2845" s="24" customFormat="1" ht="15">
      <c r="K2845" s="28"/>
    </row>
    <row r="2846" s="24" customFormat="1" ht="15">
      <c r="K2846" s="28"/>
    </row>
    <row r="2847" s="24" customFormat="1" ht="15">
      <c r="K2847" s="28"/>
    </row>
    <row r="2848" s="24" customFormat="1" ht="15">
      <c r="K2848" s="28"/>
    </row>
    <row r="2849" s="24" customFormat="1" ht="15">
      <c r="K2849" s="28"/>
    </row>
    <row r="2850" s="24" customFormat="1" ht="15">
      <c r="K2850" s="28"/>
    </row>
    <row r="2851" s="24" customFormat="1" ht="15">
      <c r="K2851" s="28"/>
    </row>
    <row r="2852" s="24" customFormat="1" ht="15">
      <c r="K2852" s="28"/>
    </row>
    <row r="2853" s="24" customFormat="1" ht="15">
      <c r="K2853" s="28"/>
    </row>
    <row r="2854" s="24" customFormat="1" ht="15">
      <c r="K2854" s="28"/>
    </row>
    <row r="2855" s="24" customFormat="1" ht="15">
      <c r="K2855" s="28"/>
    </row>
    <row r="2856" s="24" customFormat="1" ht="15">
      <c r="K2856" s="28"/>
    </row>
    <row r="2857" s="24" customFormat="1" ht="15">
      <c r="K2857" s="28"/>
    </row>
    <row r="2858" s="24" customFormat="1" ht="15">
      <c r="K2858" s="28"/>
    </row>
    <row r="2859" s="24" customFormat="1" ht="15">
      <c r="K2859" s="28"/>
    </row>
    <row r="2860" s="24" customFormat="1" ht="15">
      <c r="K2860" s="28"/>
    </row>
    <row r="2861" s="24" customFormat="1" ht="15">
      <c r="K2861" s="28"/>
    </row>
    <row r="2862" s="24" customFormat="1" ht="15">
      <c r="K2862" s="28"/>
    </row>
    <row r="2863" s="24" customFormat="1" ht="15">
      <c r="K2863" s="28"/>
    </row>
    <row r="2864" s="24" customFormat="1" ht="15">
      <c r="K2864" s="28"/>
    </row>
    <row r="2865" s="24" customFormat="1" ht="15">
      <c r="K2865" s="28"/>
    </row>
    <row r="2866" s="24" customFormat="1" ht="15">
      <c r="K2866" s="28"/>
    </row>
    <row r="2867" s="24" customFormat="1" ht="15">
      <c r="K2867" s="28"/>
    </row>
    <row r="2868" s="24" customFormat="1" ht="15">
      <c r="K2868" s="28"/>
    </row>
    <row r="2869" s="24" customFormat="1" ht="15">
      <c r="K2869" s="28"/>
    </row>
    <row r="2870" s="24" customFormat="1" ht="15">
      <c r="K2870" s="28"/>
    </row>
    <row r="2871" s="24" customFormat="1" ht="15">
      <c r="K2871" s="28"/>
    </row>
    <row r="2872" s="24" customFormat="1" ht="15">
      <c r="K2872" s="28"/>
    </row>
    <row r="2873" s="24" customFormat="1" ht="15">
      <c r="K2873" s="28"/>
    </row>
    <row r="2874" s="24" customFormat="1" ht="15">
      <c r="K2874" s="28"/>
    </row>
    <row r="2875" s="24" customFormat="1" ht="15">
      <c r="K2875" s="28"/>
    </row>
    <row r="2876" s="24" customFormat="1" ht="15">
      <c r="K2876" s="28"/>
    </row>
    <row r="2877" s="24" customFormat="1" ht="15">
      <c r="K2877" s="28"/>
    </row>
    <row r="2878" s="24" customFormat="1" ht="15">
      <c r="K2878" s="28"/>
    </row>
    <row r="2879" s="24" customFormat="1" ht="15">
      <c r="K2879" s="28"/>
    </row>
    <row r="2880" s="24" customFormat="1" ht="15">
      <c r="K2880" s="28"/>
    </row>
    <row r="2881" s="24" customFormat="1" ht="15">
      <c r="K2881" s="28"/>
    </row>
    <row r="2882" s="24" customFormat="1" ht="15">
      <c r="K2882" s="28"/>
    </row>
    <row r="2883" s="24" customFormat="1" ht="15">
      <c r="K2883" s="28"/>
    </row>
    <row r="2884" s="24" customFormat="1" ht="15">
      <c r="K2884" s="28"/>
    </row>
    <row r="2885" s="24" customFormat="1" ht="15">
      <c r="K2885" s="28"/>
    </row>
    <row r="2886" s="24" customFormat="1" ht="15">
      <c r="K2886" s="28"/>
    </row>
    <row r="2887" s="24" customFormat="1" ht="15">
      <c r="K2887" s="28"/>
    </row>
    <row r="2888" s="24" customFormat="1" ht="15">
      <c r="K2888" s="28"/>
    </row>
    <row r="2889" s="24" customFormat="1" ht="15">
      <c r="K2889" s="28"/>
    </row>
    <row r="2890" s="24" customFormat="1" ht="15">
      <c r="K2890" s="28"/>
    </row>
    <row r="2891" s="24" customFormat="1" ht="15">
      <c r="K2891" s="28"/>
    </row>
    <row r="2892" s="24" customFormat="1" ht="15">
      <c r="K2892" s="28"/>
    </row>
    <row r="2893" s="24" customFormat="1" ht="15">
      <c r="K2893" s="28"/>
    </row>
    <row r="2894" s="24" customFormat="1" ht="15">
      <c r="K2894" s="28"/>
    </row>
    <row r="2895" s="24" customFormat="1" ht="15">
      <c r="K2895" s="28"/>
    </row>
    <row r="2896" s="24" customFormat="1" ht="15">
      <c r="K2896" s="28"/>
    </row>
    <row r="2897" s="24" customFormat="1" ht="15">
      <c r="K2897" s="28"/>
    </row>
    <row r="2898" s="24" customFormat="1" ht="15">
      <c r="K2898" s="28"/>
    </row>
    <row r="2899" s="24" customFormat="1" ht="15">
      <c r="K2899" s="28"/>
    </row>
    <row r="2900" s="24" customFormat="1" ht="15">
      <c r="K2900" s="28"/>
    </row>
    <row r="2901" s="24" customFormat="1" ht="15">
      <c r="K2901" s="28"/>
    </row>
    <row r="2902" s="24" customFormat="1" ht="15">
      <c r="K2902" s="28"/>
    </row>
    <row r="2903" s="24" customFormat="1" ht="15">
      <c r="K2903" s="28"/>
    </row>
    <row r="2904" s="24" customFormat="1" ht="15">
      <c r="K2904" s="28"/>
    </row>
    <row r="2905" s="24" customFormat="1" ht="15">
      <c r="K2905" s="28"/>
    </row>
    <row r="2906" s="24" customFormat="1" ht="15">
      <c r="K2906" s="28"/>
    </row>
    <row r="2907" s="24" customFormat="1" ht="15">
      <c r="K2907" s="28"/>
    </row>
    <row r="2908" s="24" customFormat="1" ht="15">
      <c r="K2908" s="28"/>
    </row>
    <row r="2909" s="24" customFormat="1" ht="15">
      <c r="K2909" s="28"/>
    </row>
    <row r="2910" s="24" customFormat="1" ht="15">
      <c r="K2910" s="28"/>
    </row>
    <row r="2911" s="24" customFormat="1" ht="15">
      <c r="K2911" s="28"/>
    </row>
    <row r="2912" s="24" customFormat="1" ht="15">
      <c r="K2912" s="28"/>
    </row>
    <row r="2913" s="24" customFormat="1" ht="15">
      <c r="K2913" s="28"/>
    </row>
    <row r="2914" s="24" customFormat="1" ht="15">
      <c r="K2914" s="28"/>
    </row>
    <row r="2915" s="24" customFormat="1" ht="15">
      <c r="K2915" s="28"/>
    </row>
    <row r="2916" s="24" customFormat="1" ht="15">
      <c r="K2916" s="28"/>
    </row>
    <row r="2917" s="24" customFormat="1" ht="15">
      <c r="K2917" s="28"/>
    </row>
    <row r="2918" s="24" customFormat="1" ht="15">
      <c r="K2918" s="28"/>
    </row>
    <row r="2919" s="24" customFormat="1" ht="15">
      <c r="K2919" s="28"/>
    </row>
    <row r="2920" s="24" customFormat="1" ht="15">
      <c r="K2920" s="28"/>
    </row>
    <row r="2921" s="24" customFormat="1" ht="15">
      <c r="K2921" s="28"/>
    </row>
    <row r="2922" s="24" customFormat="1" ht="15">
      <c r="K2922" s="28"/>
    </row>
    <row r="2923" s="24" customFormat="1" ht="15">
      <c r="K2923" s="28"/>
    </row>
    <row r="2924" s="24" customFormat="1" ht="15">
      <c r="K2924" s="28"/>
    </row>
    <row r="2925" s="24" customFormat="1" ht="15">
      <c r="K2925" s="28"/>
    </row>
    <row r="2926" s="24" customFormat="1" ht="15">
      <c r="K2926" s="28"/>
    </row>
    <row r="2927" s="24" customFormat="1" ht="15">
      <c r="K2927" s="28"/>
    </row>
    <row r="2928" s="24" customFormat="1" ht="15">
      <c r="K2928" s="28"/>
    </row>
    <row r="2929" s="24" customFormat="1" ht="15">
      <c r="K2929" s="28"/>
    </row>
    <row r="2930" s="24" customFormat="1" ht="15">
      <c r="K2930" s="28"/>
    </row>
    <row r="2931" s="24" customFormat="1" ht="15">
      <c r="K2931" s="28"/>
    </row>
    <row r="2932" s="24" customFormat="1" ht="15">
      <c r="K2932" s="28"/>
    </row>
    <row r="2933" s="24" customFormat="1" ht="15">
      <c r="K2933" s="28"/>
    </row>
    <row r="2934" s="24" customFormat="1" ht="15">
      <c r="K2934" s="28"/>
    </row>
    <row r="2935" s="24" customFormat="1" ht="15">
      <c r="K2935" s="28"/>
    </row>
    <row r="2936" s="24" customFormat="1" ht="15">
      <c r="K2936" s="28"/>
    </row>
    <row r="2937" s="24" customFormat="1" ht="15">
      <c r="K2937" s="28"/>
    </row>
    <row r="2938" s="24" customFormat="1" ht="15">
      <c r="K2938" s="28"/>
    </row>
    <row r="2939" s="24" customFormat="1" ht="15">
      <c r="K2939" s="28"/>
    </row>
    <row r="2940" s="24" customFormat="1" ht="15">
      <c r="K2940" s="28"/>
    </row>
    <row r="2941" s="24" customFormat="1" ht="15">
      <c r="K2941" s="28"/>
    </row>
    <row r="2942" s="24" customFormat="1" ht="15">
      <c r="K2942" s="28"/>
    </row>
    <row r="2943" s="24" customFormat="1" ht="15">
      <c r="K2943" s="28"/>
    </row>
    <row r="2944" s="24" customFormat="1" ht="15">
      <c r="K2944" s="28"/>
    </row>
    <row r="2945" s="24" customFormat="1" ht="15">
      <c r="K2945" s="28"/>
    </row>
    <row r="2946" s="24" customFormat="1" ht="15">
      <c r="K2946" s="28"/>
    </row>
    <row r="2947" s="24" customFormat="1" ht="15">
      <c r="K2947" s="28"/>
    </row>
    <row r="2948" s="24" customFormat="1" ht="15">
      <c r="K2948" s="28"/>
    </row>
    <row r="2949" s="24" customFormat="1" ht="15">
      <c r="K2949" s="28"/>
    </row>
    <row r="2950" s="24" customFormat="1" ht="15">
      <c r="K2950" s="28"/>
    </row>
    <row r="2951" s="24" customFormat="1" ht="15">
      <c r="K2951" s="28"/>
    </row>
    <row r="2952" s="24" customFormat="1" ht="15">
      <c r="K2952" s="28"/>
    </row>
    <row r="2953" s="24" customFormat="1" ht="15">
      <c r="K2953" s="28"/>
    </row>
    <row r="2954" s="24" customFormat="1" ht="15">
      <c r="K2954" s="28"/>
    </row>
    <row r="2955" s="24" customFormat="1" ht="15">
      <c r="K2955" s="28"/>
    </row>
    <row r="2956" s="24" customFormat="1" ht="15">
      <c r="K2956" s="28"/>
    </row>
    <row r="2957" s="24" customFormat="1" ht="15">
      <c r="K2957" s="28"/>
    </row>
    <row r="2958" s="24" customFormat="1" ht="15">
      <c r="K2958" s="28"/>
    </row>
    <row r="2959" s="24" customFormat="1" ht="15">
      <c r="K2959" s="28"/>
    </row>
    <row r="2960" s="24" customFormat="1" ht="15">
      <c r="K2960" s="28"/>
    </row>
    <row r="2961" spans="1:144" ht="15">
      <c r="A2961"/>
      <c r="B2961"/>
      <c r="C2961" s="24"/>
      <c r="D2961" s="24"/>
      <c r="E2961" s="24"/>
      <c r="F2961" s="24"/>
      <c r="G2961" s="24"/>
      <c r="H2961" s="24"/>
      <c r="I2961" s="24"/>
      <c r="J2961" s="24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  <c r="AB2961"/>
      <c r="AC2961"/>
      <c r="AD2961"/>
      <c r="AE2961"/>
      <c r="AF2961"/>
      <c r="AG2961"/>
      <c r="AH2961"/>
      <c r="AI2961"/>
      <c r="AJ2961"/>
      <c r="AK2961"/>
      <c r="AL2961"/>
      <c r="AM2961"/>
      <c r="AN2961"/>
      <c r="AO2961"/>
      <c r="AP2961"/>
      <c r="AQ2961"/>
      <c r="AR2961"/>
      <c r="AS2961"/>
      <c r="AT2961"/>
      <c r="AU2961"/>
      <c r="AV2961"/>
      <c r="AW2961"/>
      <c r="AX2961"/>
      <c r="AY2961"/>
      <c r="AZ2961"/>
      <c r="BA2961"/>
      <c r="BB2961"/>
      <c r="BC2961"/>
      <c r="BD2961"/>
      <c r="BE2961"/>
      <c r="BF2961"/>
      <c r="BG2961"/>
      <c r="BH2961"/>
      <c r="BI2961"/>
      <c r="BJ2961"/>
      <c r="BK2961"/>
      <c r="BL2961"/>
      <c r="BM2961"/>
      <c r="BN2961"/>
      <c r="BO2961"/>
      <c r="BP2961"/>
      <c r="BQ2961"/>
      <c r="BR2961"/>
      <c r="BS2961"/>
      <c r="BT2961"/>
      <c r="BU2961"/>
      <c r="BV2961"/>
      <c r="BW2961"/>
      <c r="BX2961"/>
      <c r="BY2961"/>
      <c r="BZ2961"/>
      <c r="CA2961"/>
      <c r="CB2961"/>
      <c r="CC2961"/>
      <c r="CD2961"/>
      <c r="CE2961"/>
      <c r="CF2961"/>
      <c r="CG2961"/>
      <c r="CH2961"/>
      <c r="CI2961"/>
      <c r="CJ2961"/>
      <c r="CK2961"/>
      <c r="CL2961"/>
      <c r="CM2961"/>
      <c r="CN2961"/>
      <c r="CO2961"/>
      <c r="CP2961"/>
      <c r="CQ2961"/>
      <c r="CR2961"/>
      <c r="CS2961"/>
      <c r="CT2961"/>
      <c r="CU2961"/>
      <c r="CV2961"/>
      <c r="CW2961"/>
      <c r="CX2961"/>
      <c r="CY2961"/>
      <c r="CZ2961"/>
      <c r="DA2961"/>
      <c r="DB2961"/>
      <c r="DC2961"/>
      <c r="DD2961"/>
      <c r="DE2961"/>
      <c r="DF2961"/>
      <c r="DG2961"/>
      <c r="DH2961"/>
      <c r="DI2961"/>
      <c r="DJ2961"/>
      <c r="DK2961"/>
      <c r="DL2961"/>
      <c r="DM2961"/>
      <c r="DN2961"/>
      <c r="DO2961"/>
      <c r="DP2961"/>
      <c r="DQ2961"/>
      <c r="DR2961"/>
      <c r="DS2961"/>
      <c r="DT2961"/>
      <c r="DU2961"/>
      <c r="DV2961"/>
      <c r="DW2961"/>
      <c r="DX2961"/>
      <c r="DY2961"/>
      <c r="DZ2961"/>
      <c r="EA2961"/>
      <c r="EB2961"/>
      <c r="EC2961"/>
      <c r="ED2961"/>
      <c r="EE2961"/>
      <c r="EF2961"/>
      <c r="EG2961"/>
      <c r="EH2961"/>
      <c r="EI2961"/>
      <c r="EJ2961"/>
      <c r="EK2961"/>
      <c r="EL2961"/>
      <c r="EM2961"/>
      <c r="EN2961"/>
    </row>
  </sheetData>
  <sheetProtection password="FA9C" sheet="1" objects="1" scenarios="1"/>
  <mergeCells count="8">
    <mergeCell ref="D442:K442"/>
    <mergeCell ref="D449:K449"/>
    <mergeCell ref="C8:K10"/>
    <mergeCell ref="C12:K12"/>
    <mergeCell ref="D16:K16"/>
    <mergeCell ref="D233:K233"/>
    <mergeCell ref="D352:K352"/>
    <mergeCell ref="D365:K36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C2:H35"/>
  <sheetViews>
    <sheetView tabSelected="1" zoomScalePageLayoutView="0" workbookViewId="0" topLeftCell="B13">
      <selection activeCell="F37" sqref="F37"/>
    </sheetView>
  </sheetViews>
  <sheetFormatPr defaultColWidth="9.140625" defaultRowHeight="15"/>
  <cols>
    <col min="1" max="2" width="9.140625" style="24" customWidth="1"/>
    <col min="3" max="3" width="6.421875" style="21" customWidth="1"/>
    <col min="4" max="4" width="45.421875" style="21" customWidth="1"/>
    <col min="5" max="5" width="16.421875" style="21" customWidth="1"/>
    <col min="6" max="6" width="16.7109375" style="21" customWidth="1"/>
    <col min="7" max="7" width="16.57421875" style="21" customWidth="1"/>
    <col min="8" max="8" width="22.28125" style="21" customWidth="1"/>
    <col min="9" max="102" width="9.140625" style="24" customWidth="1"/>
    <col min="103" max="16384" width="9.140625" style="21" customWidth="1"/>
  </cols>
  <sheetData>
    <row r="1" s="24" customFormat="1" ht="15"/>
    <row r="2" s="24" customFormat="1" ht="15">
      <c r="H2" s="25" t="s">
        <v>23</v>
      </c>
    </row>
    <row r="3" s="24" customFormat="1" ht="15">
      <c r="H3" s="25" t="s">
        <v>17</v>
      </c>
    </row>
    <row r="4" s="24" customFormat="1" ht="15">
      <c r="H4" s="25" t="s">
        <v>18</v>
      </c>
    </row>
    <row r="5" s="24" customFormat="1" ht="15">
      <c r="H5" s="25" t="s">
        <v>19</v>
      </c>
    </row>
    <row r="6" s="24" customFormat="1" ht="15">
      <c r="H6" s="25" t="s">
        <v>20</v>
      </c>
    </row>
    <row r="7" s="24" customFormat="1" ht="15">
      <c r="H7" s="26"/>
    </row>
    <row r="8" spans="3:8" s="24" customFormat="1" ht="15">
      <c r="C8" s="105" t="str">
        <f>"Расходы на выполнение мероприятий по технологическому присоединению, 
предусмотренным подпунктами 'а' и 'в' пункта 16 Методических указаний, за "&amp;Титульный!D10-4&amp;"-"&amp;Титульный!D10-2&amp;" гг."</f>
        <v>Расходы на выполнение мероприятий по технологическому присоединению, 
предусмотренным подпунктами 'а' и 'в' пункта 16 Методических указаний, за 2016-2018 гг.</v>
      </c>
      <c r="D8" s="105"/>
      <c r="E8" s="105"/>
      <c r="F8" s="105"/>
      <c r="G8" s="105"/>
      <c r="H8" s="105"/>
    </row>
    <row r="9" spans="3:8" s="24" customFormat="1" ht="15">
      <c r="C9" s="105"/>
      <c r="D9" s="105"/>
      <c r="E9" s="105"/>
      <c r="F9" s="105"/>
      <c r="G9" s="105"/>
      <c r="H9" s="105"/>
    </row>
    <row r="10" spans="3:8" s="24" customFormat="1" ht="15">
      <c r="C10" s="105"/>
      <c r="D10" s="105"/>
      <c r="E10" s="105"/>
      <c r="F10" s="105"/>
      <c r="G10" s="105"/>
      <c r="H10" s="105"/>
    </row>
    <row r="11" s="24" customFormat="1" ht="15"/>
    <row r="12" spans="3:8" ht="34.5" customHeight="1">
      <c r="C12" s="108" t="s">
        <v>0</v>
      </c>
      <c r="D12" s="108" t="s">
        <v>21</v>
      </c>
      <c r="E12" s="110" t="s">
        <v>133</v>
      </c>
      <c r="F12" s="111"/>
      <c r="G12" s="111"/>
      <c r="H12" s="110" t="s">
        <v>129</v>
      </c>
    </row>
    <row r="13" spans="3:8" ht="75">
      <c r="C13" s="109"/>
      <c r="D13" s="109"/>
      <c r="E13" s="3" t="s">
        <v>128</v>
      </c>
      <c r="F13" s="5" t="s">
        <v>22</v>
      </c>
      <c r="G13" s="5" t="s">
        <v>113</v>
      </c>
      <c r="H13" s="111"/>
    </row>
    <row r="14" spans="3:8" ht="15">
      <c r="C14" s="5">
        <v>1</v>
      </c>
      <c r="D14" s="5">
        <v>2</v>
      </c>
      <c r="E14" s="5">
        <v>3</v>
      </c>
      <c r="F14" s="5">
        <v>4</v>
      </c>
      <c r="G14" s="5">
        <v>5</v>
      </c>
      <c r="H14" s="5">
        <v>6</v>
      </c>
    </row>
    <row r="15" spans="3:8" ht="15">
      <c r="C15" s="106">
        <f>Титульный!D10-4</f>
        <v>2016</v>
      </c>
      <c r="D15" s="107"/>
      <c r="E15" s="107"/>
      <c r="F15" s="107"/>
      <c r="G15" s="107"/>
      <c r="H15" s="107"/>
    </row>
    <row r="16" spans="3:8" ht="30">
      <c r="C16" s="5" t="s">
        <v>4</v>
      </c>
      <c r="D16" s="43" t="s">
        <v>121</v>
      </c>
      <c r="E16" s="35">
        <f>E17+E18</f>
        <v>9973157.369999997</v>
      </c>
      <c r="F16" s="35">
        <f>F17+F18</f>
        <v>868</v>
      </c>
      <c r="G16" s="35">
        <f>G17+G18</f>
        <v>30639.82</v>
      </c>
      <c r="H16" s="35">
        <f aca="true" t="shared" si="0" ref="H16:H21">E16/F16</f>
        <v>11489.812638248844</v>
      </c>
    </row>
    <row r="17" spans="3:8" ht="15">
      <c r="C17" s="42" t="s">
        <v>119</v>
      </c>
      <c r="D17" s="43" t="s">
        <v>122</v>
      </c>
      <c r="E17" s="52">
        <v>8778216.855622118</v>
      </c>
      <c r="F17" s="52">
        <v>764</v>
      </c>
      <c r="G17" s="52">
        <v>9214.47</v>
      </c>
      <c r="H17" s="35">
        <f t="shared" si="0"/>
        <v>11489.812638248846</v>
      </c>
    </row>
    <row r="18" spans="3:8" ht="15">
      <c r="C18" s="42" t="s">
        <v>120</v>
      </c>
      <c r="D18" s="43" t="s">
        <v>123</v>
      </c>
      <c r="E18" s="52">
        <v>1194940.51437788</v>
      </c>
      <c r="F18" s="52">
        <v>104</v>
      </c>
      <c r="G18" s="52">
        <v>21425.35</v>
      </c>
      <c r="H18" s="35">
        <f t="shared" si="0"/>
        <v>11489.812638248844</v>
      </c>
    </row>
    <row r="19" spans="3:8" ht="30" customHeight="1">
      <c r="C19" s="5" t="s">
        <v>6</v>
      </c>
      <c r="D19" s="43" t="s">
        <v>126</v>
      </c>
      <c r="E19" s="35">
        <f>E20+E21</f>
        <v>6448617.440000001</v>
      </c>
      <c r="F19" s="35">
        <f>F20+F21</f>
        <v>868</v>
      </c>
      <c r="G19" s="35">
        <f>G20+G21</f>
        <v>30639.82</v>
      </c>
      <c r="H19" s="35">
        <f t="shared" si="0"/>
        <v>7429.28276497696</v>
      </c>
    </row>
    <row r="20" spans="3:8" ht="15">
      <c r="C20" s="42" t="s">
        <v>124</v>
      </c>
      <c r="D20" s="43" t="s">
        <v>122</v>
      </c>
      <c r="E20" s="52">
        <v>5675972.032442397</v>
      </c>
      <c r="F20" s="52">
        <v>764</v>
      </c>
      <c r="G20" s="52">
        <v>9214.47</v>
      </c>
      <c r="H20" s="35">
        <f t="shared" si="0"/>
        <v>7429.28276497696</v>
      </c>
    </row>
    <row r="21" spans="3:8" ht="15">
      <c r="C21" s="42" t="s">
        <v>125</v>
      </c>
      <c r="D21" s="43" t="s">
        <v>123</v>
      </c>
      <c r="E21" s="52">
        <v>772645.4075576037</v>
      </c>
      <c r="F21" s="52">
        <v>104</v>
      </c>
      <c r="G21" s="52">
        <v>21425.35</v>
      </c>
      <c r="H21" s="35">
        <f t="shared" si="0"/>
        <v>7429.282764976959</v>
      </c>
    </row>
    <row r="22" spans="3:8" ht="15">
      <c r="C22" s="106">
        <f>Титульный!D10-3</f>
        <v>2017</v>
      </c>
      <c r="D22" s="107"/>
      <c r="E22" s="107"/>
      <c r="F22" s="107"/>
      <c r="G22" s="107"/>
      <c r="H22" s="107"/>
    </row>
    <row r="23" spans="3:8" ht="30">
      <c r="C23" s="5" t="s">
        <v>4</v>
      </c>
      <c r="D23" s="43" t="s">
        <v>121</v>
      </c>
      <c r="E23" s="35">
        <f>E24+E25</f>
        <v>12785325.49999999</v>
      </c>
      <c r="F23" s="35">
        <f>F24+F25</f>
        <v>833</v>
      </c>
      <c r="G23" s="35">
        <f>G24+G25</f>
        <v>38702.01</v>
      </c>
      <c r="H23" s="35">
        <f aca="true" t="shared" si="1" ref="H23:H28">E23/F23</f>
        <v>15348.53001200479</v>
      </c>
    </row>
    <row r="24" spans="3:8" ht="15">
      <c r="C24" s="42" t="s">
        <v>119</v>
      </c>
      <c r="D24" s="43" t="s">
        <v>122</v>
      </c>
      <c r="E24" s="52">
        <f>10912.8048385354*1000</f>
        <v>10912804.8385354</v>
      </c>
      <c r="F24" s="52">
        <v>711</v>
      </c>
      <c r="G24" s="52">
        <v>8019.24</v>
      </c>
      <c r="H24" s="35">
        <f t="shared" si="1"/>
        <v>15348.530012004781</v>
      </c>
    </row>
    <row r="25" spans="3:8" ht="15">
      <c r="C25" s="42" t="s">
        <v>120</v>
      </c>
      <c r="D25" s="43" t="s">
        <v>123</v>
      </c>
      <c r="E25" s="52">
        <f>1872.52066146459*1000</f>
        <v>1872520.6614645899</v>
      </c>
      <c r="F25" s="52">
        <v>122</v>
      </c>
      <c r="G25" s="52">
        <v>30682.77</v>
      </c>
      <c r="H25" s="35">
        <f t="shared" si="1"/>
        <v>15348.530012004836</v>
      </c>
    </row>
    <row r="26" spans="3:8" ht="30.75" customHeight="1">
      <c r="C26" s="5" t="s">
        <v>6</v>
      </c>
      <c r="D26" s="43" t="s">
        <v>126</v>
      </c>
      <c r="E26" s="35">
        <f>E27+E28</f>
        <v>11544504.160000011</v>
      </c>
      <c r="F26" s="35">
        <f>F27+F28</f>
        <v>833</v>
      </c>
      <c r="G26" s="35">
        <f>G27+G28</f>
        <v>38702.01</v>
      </c>
      <c r="H26" s="35">
        <f t="shared" si="1"/>
        <v>13858.948571428586</v>
      </c>
    </row>
    <row r="27" spans="3:8" ht="15">
      <c r="C27" s="42" t="s">
        <v>124</v>
      </c>
      <c r="D27" s="43" t="s">
        <v>122</v>
      </c>
      <c r="E27" s="52">
        <f>9853.71243428572*1000</f>
        <v>9853712.43428572</v>
      </c>
      <c r="F27" s="52">
        <v>711</v>
      </c>
      <c r="G27" s="52">
        <v>8019.24</v>
      </c>
      <c r="H27" s="35">
        <f t="shared" si="1"/>
        <v>13858.94857142858</v>
      </c>
    </row>
    <row r="28" spans="3:8" ht="15">
      <c r="C28" s="42" t="s">
        <v>125</v>
      </c>
      <c r="D28" s="43" t="s">
        <v>123</v>
      </c>
      <c r="E28" s="52">
        <f>1690.79172571429*1000</f>
        <v>1690791.7257142898</v>
      </c>
      <c r="F28" s="52">
        <v>122</v>
      </c>
      <c r="G28" s="52">
        <v>30682.77</v>
      </c>
      <c r="H28" s="35">
        <f t="shared" si="1"/>
        <v>13858.948571428606</v>
      </c>
    </row>
    <row r="29" spans="3:8" ht="15">
      <c r="C29" s="106">
        <f>Титульный!D10-2</f>
        <v>2018</v>
      </c>
      <c r="D29" s="107"/>
      <c r="E29" s="107"/>
      <c r="F29" s="107"/>
      <c r="G29" s="107"/>
      <c r="H29" s="107"/>
    </row>
    <row r="30" spans="3:8" ht="30">
      <c r="C30" s="5" t="s">
        <v>4</v>
      </c>
      <c r="D30" s="43" t="s">
        <v>121</v>
      </c>
      <c r="E30" s="35">
        <f>E31+E32</f>
        <v>15723801.572485039</v>
      </c>
      <c r="F30" s="35">
        <f>F31+F32</f>
        <v>1340</v>
      </c>
      <c r="G30" s="35">
        <f>G31+G32</f>
        <v>42043.229999999996</v>
      </c>
      <c r="H30" s="35">
        <f aca="true" t="shared" si="2" ref="H30:H35">E30/F30</f>
        <v>11734.18027797391</v>
      </c>
    </row>
    <row r="31" spans="3:8" ht="15">
      <c r="C31" s="42" t="s">
        <v>119</v>
      </c>
      <c r="D31" s="43" t="s">
        <v>122</v>
      </c>
      <c r="E31" s="52">
        <f>14386.1050208852*1000</f>
        <v>14386105.0208852</v>
      </c>
      <c r="F31" s="52">
        <v>1226</v>
      </c>
      <c r="G31" s="52">
        <v>12062.71</v>
      </c>
      <c r="H31" s="35">
        <f t="shared" si="2"/>
        <v>11734.180278046655</v>
      </c>
    </row>
    <row r="32" spans="3:8" ht="15">
      <c r="C32" s="42" t="s">
        <v>120</v>
      </c>
      <c r="D32" s="43" t="s">
        <v>123</v>
      </c>
      <c r="E32" s="52">
        <f>1337.69655159984*1000</f>
        <v>1337696.55159984</v>
      </c>
      <c r="F32" s="52">
        <v>114</v>
      </c>
      <c r="G32" s="52">
        <v>29980.52</v>
      </c>
      <c r="H32" s="35">
        <f t="shared" si="2"/>
        <v>11734.180277191579</v>
      </c>
    </row>
    <row r="33" spans="3:8" ht="30" customHeight="1">
      <c r="C33" s="5" t="s">
        <v>6</v>
      </c>
      <c r="D33" s="43" t="s">
        <v>126</v>
      </c>
      <c r="E33" s="35">
        <f>E34+E35</f>
        <v>14197799.89751504</v>
      </c>
      <c r="F33" s="35">
        <f>F34+F35</f>
        <v>1340</v>
      </c>
      <c r="G33" s="35">
        <f>G34+G35</f>
        <v>42043.229999999996</v>
      </c>
      <c r="H33" s="35">
        <f t="shared" si="2"/>
        <v>10595.373057847044</v>
      </c>
    </row>
    <row r="34" spans="3:8" ht="15">
      <c r="C34" s="42" t="s">
        <v>124</v>
      </c>
      <c r="D34" s="43" t="s">
        <v>122</v>
      </c>
      <c r="E34" s="52">
        <f>12989.927369001*1000</f>
        <v>12989927.369001</v>
      </c>
      <c r="F34" s="52">
        <v>1226</v>
      </c>
      <c r="G34" s="52">
        <v>12062.71</v>
      </c>
      <c r="H34" s="35">
        <f t="shared" si="2"/>
        <v>10595.373057912724</v>
      </c>
    </row>
    <row r="35" spans="3:8" ht="15">
      <c r="C35" s="42" t="s">
        <v>125</v>
      </c>
      <c r="D35" s="43" t="s">
        <v>123</v>
      </c>
      <c r="E35" s="52">
        <f>1207.87252851404*1000</f>
        <v>1207872.52851404</v>
      </c>
      <c r="F35" s="52">
        <v>114</v>
      </c>
      <c r="G35" s="52">
        <v>29980.52</v>
      </c>
      <c r="H35" s="35">
        <f t="shared" si="2"/>
        <v>10595.373057140701</v>
      </c>
    </row>
    <row r="36" s="24" customFormat="1" ht="15"/>
    <row r="37" s="24" customFormat="1" ht="15"/>
    <row r="38" s="24" customFormat="1" ht="15"/>
    <row r="39" s="24" customFormat="1" ht="15"/>
    <row r="40" s="24" customFormat="1" ht="15"/>
    <row r="41" s="24" customFormat="1" ht="15"/>
    <row r="42" s="24" customFormat="1" ht="15"/>
    <row r="43" s="24" customFormat="1" ht="15"/>
    <row r="44" s="24" customFormat="1" ht="15"/>
    <row r="45" s="24" customFormat="1" ht="15"/>
    <row r="46" s="24" customFormat="1" ht="15"/>
    <row r="47" s="24" customFormat="1" ht="15"/>
    <row r="48" s="24" customFormat="1" ht="15"/>
    <row r="49" s="24" customFormat="1" ht="15"/>
    <row r="50" s="24" customFormat="1" ht="15"/>
    <row r="51" s="24" customFormat="1" ht="15"/>
    <row r="52" s="24" customFormat="1" ht="15"/>
    <row r="53" s="24" customFormat="1" ht="15"/>
    <row r="54" s="24" customFormat="1" ht="15"/>
    <row r="55" s="24" customFormat="1" ht="15"/>
    <row r="56" s="24" customFormat="1" ht="15"/>
    <row r="57" s="24" customFormat="1" ht="15"/>
    <row r="58" s="24" customFormat="1" ht="15"/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  <row r="74" s="24" customFormat="1" ht="15"/>
    <row r="75" s="24" customFormat="1" ht="15"/>
    <row r="76" s="24" customFormat="1" ht="15"/>
    <row r="77" s="24" customFormat="1" ht="15"/>
    <row r="78" s="24" customFormat="1" ht="15"/>
    <row r="79" s="24" customFormat="1" ht="15"/>
    <row r="80" s="24" customFormat="1" ht="15"/>
    <row r="81" s="24" customFormat="1" ht="15"/>
    <row r="82" s="24" customFormat="1" ht="15"/>
    <row r="83" s="24" customFormat="1" ht="15"/>
    <row r="84" s="24" customFormat="1" ht="15"/>
    <row r="85" s="24" customFormat="1" ht="15"/>
    <row r="86" s="24" customFormat="1" ht="15"/>
    <row r="87" s="24" customFormat="1" ht="15"/>
    <row r="88" s="24" customFormat="1" ht="15"/>
    <row r="89" s="24" customFormat="1" ht="15"/>
    <row r="90" s="24" customFormat="1" ht="15"/>
    <row r="91" s="24" customFormat="1" ht="15"/>
    <row r="92" s="24" customFormat="1" ht="15"/>
    <row r="93" s="24" customFormat="1" ht="15"/>
    <row r="94" s="24" customFormat="1" ht="15"/>
    <row r="95" s="24" customFormat="1" ht="15"/>
    <row r="96" s="24" customFormat="1" ht="15"/>
    <row r="97" s="24" customFormat="1" ht="1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24" customFormat="1" ht="15"/>
    <row r="131" s="24" customFormat="1" ht="15"/>
    <row r="132" s="24" customFormat="1" ht="15"/>
    <row r="133" s="24" customFormat="1" ht="15"/>
    <row r="134" s="24" customFormat="1" ht="15"/>
    <row r="135" s="24" customFormat="1" ht="15"/>
    <row r="136" s="24" customFormat="1" ht="15"/>
    <row r="137" s="24" customFormat="1" ht="15"/>
    <row r="138" s="24" customFormat="1" ht="15"/>
    <row r="139" s="24" customFormat="1" ht="15"/>
    <row r="140" s="24" customFormat="1" ht="15"/>
    <row r="141" s="24" customFormat="1" ht="15"/>
    <row r="142" s="24" customFormat="1" ht="15"/>
    <row r="143" s="24" customFormat="1" ht="15"/>
    <row r="144" s="24" customFormat="1" ht="15"/>
    <row r="145" s="24" customFormat="1" ht="15"/>
    <row r="146" s="24" customFormat="1" ht="15"/>
    <row r="147" s="24" customFormat="1" ht="15"/>
    <row r="148" s="24" customFormat="1" ht="15"/>
    <row r="149" s="24" customFormat="1" ht="15"/>
    <row r="150" s="24" customFormat="1" ht="15"/>
    <row r="151" s="24" customFormat="1" ht="15"/>
    <row r="152" s="24" customFormat="1" ht="15"/>
    <row r="153" s="24" customFormat="1" ht="15"/>
    <row r="154" s="24" customFormat="1" ht="15"/>
    <row r="155" s="24" customFormat="1" ht="15"/>
    <row r="156" s="24" customFormat="1" ht="15"/>
    <row r="157" s="24" customFormat="1" ht="15"/>
    <row r="158" s="24" customFormat="1" ht="15"/>
    <row r="159" s="24" customFormat="1" ht="15"/>
    <row r="160" s="24" customFormat="1" ht="15"/>
    <row r="161" s="24" customFormat="1" ht="15"/>
    <row r="162" s="24" customFormat="1" ht="15"/>
    <row r="163" s="24" customFormat="1" ht="15"/>
    <row r="164" s="24" customFormat="1" ht="15"/>
    <row r="165" s="24" customFormat="1" ht="15"/>
    <row r="166" s="24" customFormat="1" ht="15"/>
    <row r="167" s="24" customFormat="1" ht="15"/>
    <row r="168" s="24" customFormat="1" ht="15"/>
    <row r="169" s="24" customFormat="1" ht="15"/>
    <row r="170" s="24" customFormat="1" ht="15"/>
    <row r="171" s="24" customFormat="1" ht="15"/>
    <row r="172" s="24" customFormat="1" ht="15"/>
    <row r="173" s="24" customFormat="1" ht="15"/>
    <row r="174" s="24" customFormat="1" ht="15"/>
    <row r="175" s="24" customFormat="1" ht="15"/>
    <row r="176" s="24" customFormat="1" ht="15"/>
    <row r="177" s="24" customFormat="1" ht="15"/>
    <row r="178" s="24" customFormat="1" ht="15"/>
    <row r="179" s="24" customFormat="1" ht="15"/>
    <row r="180" s="24" customFormat="1" ht="15"/>
    <row r="181" s="24" customFormat="1" ht="15"/>
    <row r="182" s="24" customFormat="1" ht="15"/>
    <row r="183" s="24" customFormat="1" ht="15"/>
    <row r="184" s="24" customFormat="1" ht="15"/>
    <row r="185" s="24" customFormat="1" ht="15"/>
    <row r="186" s="24" customFormat="1" ht="15"/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  <row r="193" s="24" customFormat="1" ht="15"/>
    <row r="194" s="24" customFormat="1" ht="15"/>
    <row r="195" s="24" customFormat="1" ht="15"/>
    <row r="196" s="24" customFormat="1" ht="15"/>
    <row r="197" s="24" customFormat="1" ht="15"/>
    <row r="198" s="24" customFormat="1" ht="15"/>
    <row r="199" s="24" customFormat="1" ht="15"/>
    <row r="200" s="24" customFormat="1" ht="15"/>
    <row r="201" s="24" customFormat="1" ht="15"/>
    <row r="202" s="24" customFormat="1" ht="15"/>
    <row r="203" s="24" customFormat="1" ht="15"/>
    <row r="204" s="24" customFormat="1" ht="15"/>
    <row r="205" s="24" customFormat="1" ht="15"/>
    <row r="206" s="24" customFormat="1" ht="15"/>
    <row r="207" s="24" customFormat="1" ht="15"/>
    <row r="208" s="24" customFormat="1" ht="15"/>
    <row r="209" s="24" customFormat="1" ht="15"/>
    <row r="210" s="24" customFormat="1" ht="15"/>
    <row r="211" s="24" customFormat="1" ht="15"/>
    <row r="212" s="24" customFormat="1" ht="15"/>
    <row r="213" s="24" customFormat="1" ht="15"/>
    <row r="214" s="24" customFormat="1" ht="15"/>
    <row r="215" s="24" customFormat="1" ht="15"/>
    <row r="216" s="24" customFormat="1" ht="15"/>
    <row r="217" s="24" customFormat="1" ht="15"/>
    <row r="218" s="24" customFormat="1" ht="15"/>
    <row r="219" s="24" customFormat="1" ht="15"/>
    <row r="220" s="24" customFormat="1" ht="15"/>
    <row r="221" s="24" customFormat="1" ht="15"/>
    <row r="222" s="24" customFormat="1" ht="15"/>
    <row r="223" s="24" customFormat="1" ht="15"/>
    <row r="224" s="24" customFormat="1" ht="15"/>
    <row r="225" s="24" customFormat="1" ht="15"/>
    <row r="226" s="24" customFormat="1" ht="15"/>
    <row r="227" s="24" customFormat="1" ht="15"/>
    <row r="228" s="24" customFormat="1" ht="15"/>
    <row r="229" s="24" customFormat="1" ht="15"/>
    <row r="230" s="24" customFormat="1" ht="15"/>
    <row r="231" s="24" customFormat="1" ht="15"/>
    <row r="232" s="24" customFormat="1" ht="15"/>
    <row r="233" s="24" customFormat="1" ht="15"/>
    <row r="234" s="24" customFormat="1" ht="15"/>
    <row r="235" s="24" customFormat="1" ht="15"/>
    <row r="236" s="24" customFormat="1" ht="15"/>
    <row r="237" s="24" customFormat="1" ht="15"/>
    <row r="238" s="24" customFormat="1" ht="15"/>
    <row r="239" s="24" customFormat="1" ht="15"/>
    <row r="240" s="24" customFormat="1" ht="15"/>
    <row r="241" s="24" customFormat="1" ht="15"/>
    <row r="242" s="24" customFormat="1" ht="15"/>
    <row r="243" s="24" customFormat="1" ht="15"/>
    <row r="244" s="24" customFormat="1" ht="15"/>
    <row r="245" s="24" customFormat="1" ht="15"/>
    <row r="246" s="24" customFormat="1" ht="15"/>
    <row r="247" s="24" customFormat="1" ht="15"/>
    <row r="248" s="24" customFormat="1" ht="15"/>
    <row r="249" s="24" customFormat="1" ht="15"/>
    <row r="250" s="24" customFormat="1" ht="15"/>
    <row r="251" s="24" customFormat="1" ht="15"/>
    <row r="252" s="24" customFormat="1" ht="15"/>
    <row r="253" s="24" customFormat="1" ht="15"/>
    <row r="254" s="24" customFormat="1" ht="15"/>
    <row r="255" s="24" customFormat="1" ht="15"/>
    <row r="256" s="24" customFormat="1" ht="15"/>
    <row r="257" s="24" customFormat="1" ht="15"/>
    <row r="258" s="24" customFormat="1" ht="15"/>
    <row r="259" s="24" customFormat="1" ht="15"/>
    <row r="260" s="24" customFormat="1" ht="15"/>
    <row r="261" s="24" customFormat="1" ht="15"/>
    <row r="262" s="24" customFormat="1" ht="15"/>
    <row r="263" s="24" customFormat="1" ht="15"/>
    <row r="264" s="24" customFormat="1" ht="15"/>
    <row r="265" s="24" customFormat="1" ht="15"/>
    <row r="266" s="24" customFormat="1" ht="15"/>
    <row r="267" s="24" customFormat="1" ht="15"/>
    <row r="268" s="24" customFormat="1" ht="15"/>
    <row r="269" s="24" customFormat="1" ht="15"/>
    <row r="270" s="24" customFormat="1" ht="15"/>
    <row r="271" s="24" customFormat="1" ht="15"/>
    <row r="272" s="24" customFormat="1" ht="15"/>
    <row r="273" s="24" customFormat="1" ht="15"/>
    <row r="274" s="24" customFormat="1" ht="15"/>
    <row r="275" s="24" customFormat="1" ht="15"/>
    <row r="276" s="24" customFormat="1" ht="15"/>
    <row r="277" s="24" customFormat="1" ht="15"/>
    <row r="278" s="24" customFormat="1" ht="15"/>
    <row r="279" s="24" customFormat="1" ht="15"/>
    <row r="280" s="24" customFormat="1" ht="15"/>
    <row r="281" s="24" customFormat="1" ht="15"/>
    <row r="282" s="24" customFormat="1" ht="15"/>
    <row r="283" s="24" customFormat="1" ht="15"/>
    <row r="284" s="24" customFormat="1" ht="15"/>
    <row r="285" s="24" customFormat="1" ht="15"/>
    <row r="286" s="24" customFormat="1" ht="15"/>
    <row r="287" s="24" customFormat="1" ht="15"/>
    <row r="288" s="24" customFormat="1" ht="15"/>
    <row r="289" s="24" customFormat="1" ht="15"/>
    <row r="290" s="24" customFormat="1" ht="15"/>
    <row r="291" s="24" customFormat="1" ht="15"/>
    <row r="292" s="24" customFormat="1" ht="15"/>
    <row r="293" s="24" customFormat="1" ht="15"/>
    <row r="294" s="24" customFormat="1" ht="15"/>
    <row r="295" s="24" customFormat="1" ht="15"/>
    <row r="296" s="24" customFormat="1" ht="15"/>
    <row r="297" s="24" customFormat="1" ht="15"/>
    <row r="298" s="24" customFormat="1" ht="15"/>
    <row r="299" s="24" customFormat="1" ht="15"/>
    <row r="300" s="24" customFormat="1" ht="15"/>
    <row r="301" s="24" customFormat="1" ht="15"/>
    <row r="302" s="24" customFormat="1" ht="15"/>
    <row r="303" s="24" customFormat="1" ht="15"/>
    <row r="304" s="24" customFormat="1" ht="15"/>
    <row r="305" s="24" customFormat="1" ht="15"/>
    <row r="306" s="24" customFormat="1" ht="15"/>
    <row r="307" s="24" customFormat="1" ht="15"/>
    <row r="308" s="24" customFormat="1" ht="15"/>
    <row r="309" s="24" customFormat="1" ht="15"/>
    <row r="310" s="24" customFormat="1" ht="15"/>
    <row r="311" s="24" customFormat="1" ht="15"/>
    <row r="312" s="24" customFormat="1" ht="15"/>
    <row r="313" s="24" customFormat="1" ht="15"/>
    <row r="314" s="24" customFormat="1" ht="15"/>
    <row r="315" s="24" customFormat="1" ht="15"/>
    <row r="316" s="24" customFormat="1" ht="15"/>
    <row r="317" s="24" customFormat="1" ht="15"/>
    <row r="318" s="24" customFormat="1" ht="15"/>
    <row r="319" s="24" customFormat="1" ht="15"/>
    <row r="320" s="24" customFormat="1" ht="15"/>
    <row r="321" s="24" customFormat="1" ht="15"/>
    <row r="322" s="24" customFormat="1" ht="15"/>
    <row r="323" s="24" customFormat="1" ht="15"/>
    <row r="324" s="24" customFormat="1" ht="15"/>
    <row r="325" s="24" customFormat="1" ht="15"/>
    <row r="326" s="24" customFormat="1" ht="15"/>
    <row r="327" s="24" customFormat="1" ht="15"/>
    <row r="328" s="24" customFormat="1" ht="15"/>
    <row r="329" s="24" customFormat="1" ht="15"/>
    <row r="330" s="24" customFormat="1" ht="15"/>
    <row r="331" s="24" customFormat="1" ht="15"/>
    <row r="332" s="24" customFormat="1" ht="15"/>
    <row r="333" s="24" customFormat="1" ht="15"/>
    <row r="334" s="24" customFormat="1" ht="15"/>
    <row r="335" s="24" customFormat="1" ht="15"/>
    <row r="336" s="24" customFormat="1" ht="15"/>
    <row r="337" s="24" customFormat="1" ht="15"/>
    <row r="338" s="24" customFormat="1" ht="15"/>
    <row r="339" s="24" customFormat="1" ht="15"/>
    <row r="340" s="24" customFormat="1" ht="15"/>
    <row r="341" s="24" customFormat="1" ht="15"/>
    <row r="342" s="24" customFormat="1" ht="15"/>
    <row r="343" s="24" customFormat="1" ht="15"/>
    <row r="344" s="24" customFormat="1" ht="15"/>
    <row r="345" s="24" customFormat="1" ht="15"/>
    <row r="346" s="24" customFormat="1" ht="15"/>
    <row r="347" s="24" customFormat="1" ht="15"/>
    <row r="348" s="24" customFormat="1" ht="15"/>
    <row r="349" s="24" customFormat="1" ht="15"/>
    <row r="350" s="24" customFormat="1" ht="15"/>
    <row r="351" s="24" customFormat="1" ht="15"/>
    <row r="352" s="24" customFormat="1" ht="15"/>
    <row r="353" s="24" customFormat="1" ht="15"/>
    <row r="354" s="24" customFormat="1" ht="15"/>
    <row r="355" s="24" customFormat="1" ht="15"/>
    <row r="356" s="24" customFormat="1" ht="15"/>
    <row r="357" s="24" customFormat="1" ht="15"/>
    <row r="358" s="24" customFormat="1" ht="15"/>
    <row r="359" s="24" customFormat="1" ht="15"/>
    <row r="360" s="24" customFormat="1" ht="15"/>
    <row r="361" s="24" customFormat="1" ht="15"/>
    <row r="362" s="24" customFormat="1" ht="15"/>
    <row r="363" s="24" customFormat="1" ht="15"/>
    <row r="364" s="24" customFormat="1" ht="15"/>
    <row r="365" s="24" customFormat="1" ht="15"/>
    <row r="366" s="24" customFormat="1" ht="15"/>
    <row r="367" s="24" customFormat="1" ht="15"/>
    <row r="368" s="24" customFormat="1" ht="15"/>
    <row r="369" s="24" customFormat="1" ht="15"/>
    <row r="370" s="24" customFormat="1" ht="15"/>
    <row r="371" s="24" customFormat="1" ht="15"/>
    <row r="372" s="24" customFormat="1" ht="15"/>
    <row r="373" s="24" customFormat="1" ht="15"/>
    <row r="374" s="24" customFormat="1" ht="15"/>
    <row r="375" s="24" customFormat="1" ht="15"/>
    <row r="376" s="24" customFormat="1" ht="15"/>
    <row r="377" s="24" customFormat="1" ht="15"/>
    <row r="378" s="24" customFormat="1" ht="15"/>
    <row r="379" s="24" customFormat="1" ht="15"/>
    <row r="380" s="24" customFormat="1" ht="15"/>
    <row r="381" s="24" customFormat="1" ht="15"/>
    <row r="382" s="24" customFormat="1" ht="15"/>
    <row r="383" s="24" customFormat="1" ht="15"/>
    <row r="384" s="24" customFormat="1" ht="15"/>
    <row r="385" s="24" customFormat="1" ht="15"/>
    <row r="386" s="24" customFormat="1" ht="15"/>
    <row r="387" s="24" customFormat="1" ht="15"/>
    <row r="388" s="24" customFormat="1" ht="15"/>
    <row r="389" s="24" customFormat="1" ht="15"/>
    <row r="390" s="24" customFormat="1" ht="15"/>
    <row r="391" s="24" customFormat="1" ht="15"/>
    <row r="392" s="24" customFormat="1" ht="15"/>
    <row r="393" s="24" customFormat="1" ht="15"/>
    <row r="394" s="24" customFormat="1" ht="15"/>
    <row r="395" s="24" customFormat="1" ht="15"/>
    <row r="396" s="24" customFormat="1" ht="15"/>
    <row r="397" s="24" customFormat="1" ht="15"/>
    <row r="398" s="24" customFormat="1" ht="15"/>
    <row r="399" s="24" customFormat="1" ht="15"/>
    <row r="400" s="24" customFormat="1" ht="15"/>
    <row r="401" s="24" customFormat="1" ht="15"/>
    <row r="402" s="24" customFormat="1" ht="15"/>
    <row r="403" s="24" customFormat="1" ht="15"/>
    <row r="404" s="24" customFormat="1" ht="15"/>
    <row r="405" s="24" customFormat="1" ht="15"/>
    <row r="406" s="24" customFormat="1" ht="15"/>
    <row r="407" s="24" customFormat="1" ht="15"/>
    <row r="408" s="24" customFormat="1" ht="15"/>
    <row r="409" s="24" customFormat="1" ht="15"/>
    <row r="410" s="24" customFormat="1" ht="15"/>
    <row r="411" s="24" customFormat="1" ht="15"/>
    <row r="412" s="24" customFormat="1" ht="15"/>
    <row r="413" s="24" customFormat="1" ht="15"/>
    <row r="414" s="24" customFormat="1" ht="15"/>
    <row r="415" s="24" customFormat="1" ht="15"/>
    <row r="416" s="24" customFormat="1" ht="15"/>
    <row r="417" s="24" customFormat="1" ht="15"/>
    <row r="418" s="24" customFormat="1" ht="15"/>
    <row r="419" s="24" customFormat="1" ht="15"/>
    <row r="420" s="24" customFormat="1" ht="15"/>
    <row r="421" s="24" customFormat="1" ht="15"/>
    <row r="422" s="24" customFormat="1" ht="15"/>
    <row r="423" s="24" customFormat="1" ht="15"/>
    <row r="424" s="24" customFormat="1" ht="15"/>
    <row r="425" s="24" customFormat="1" ht="15"/>
    <row r="426" s="24" customFormat="1" ht="15"/>
    <row r="427" s="24" customFormat="1" ht="15"/>
    <row r="428" s="24" customFormat="1" ht="15"/>
    <row r="429" s="24" customFormat="1" ht="15"/>
    <row r="430" s="24" customFormat="1" ht="15"/>
    <row r="431" s="24" customFormat="1" ht="15"/>
    <row r="432" s="24" customFormat="1" ht="15"/>
    <row r="433" s="24" customFormat="1" ht="15"/>
    <row r="434" s="24" customFormat="1" ht="15"/>
    <row r="435" s="24" customFormat="1" ht="15"/>
    <row r="436" s="24" customFormat="1" ht="15"/>
    <row r="437" s="24" customFormat="1" ht="15"/>
    <row r="438" s="24" customFormat="1" ht="15"/>
    <row r="439" s="24" customFormat="1" ht="15"/>
    <row r="440" s="24" customFormat="1" ht="15"/>
    <row r="441" s="24" customFormat="1" ht="15"/>
    <row r="442" s="24" customFormat="1" ht="15"/>
    <row r="443" s="24" customFormat="1" ht="15"/>
    <row r="444" s="24" customFormat="1" ht="15"/>
    <row r="445" s="24" customFormat="1" ht="15"/>
    <row r="446" s="24" customFormat="1" ht="15"/>
    <row r="447" s="24" customFormat="1" ht="15"/>
    <row r="448" s="24" customFormat="1" ht="15"/>
    <row r="449" s="24" customFormat="1" ht="15"/>
    <row r="450" s="24" customFormat="1" ht="15"/>
    <row r="451" s="24" customFormat="1" ht="15"/>
    <row r="452" s="24" customFormat="1" ht="15"/>
    <row r="453" s="24" customFormat="1" ht="15"/>
    <row r="454" s="24" customFormat="1" ht="15"/>
    <row r="455" s="24" customFormat="1" ht="15"/>
    <row r="456" s="24" customFormat="1" ht="15"/>
    <row r="457" s="24" customFormat="1" ht="15"/>
    <row r="458" s="24" customFormat="1" ht="15"/>
    <row r="459" s="24" customFormat="1" ht="15"/>
    <row r="460" s="24" customFormat="1" ht="15"/>
    <row r="461" s="24" customFormat="1" ht="15"/>
    <row r="462" s="24" customFormat="1" ht="15"/>
    <row r="463" s="24" customFormat="1" ht="15"/>
    <row r="464" s="24" customFormat="1" ht="15"/>
    <row r="465" s="24" customFormat="1" ht="15"/>
    <row r="466" s="24" customFormat="1" ht="15"/>
    <row r="467" s="24" customFormat="1" ht="15"/>
    <row r="468" s="24" customFormat="1" ht="15"/>
    <row r="469" s="24" customFormat="1" ht="15"/>
    <row r="470" s="24" customFormat="1" ht="15"/>
    <row r="471" s="24" customFormat="1" ht="15"/>
    <row r="472" s="24" customFormat="1" ht="15"/>
    <row r="473" s="24" customFormat="1" ht="15"/>
    <row r="474" s="24" customFormat="1" ht="15"/>
    <row r="475" s="24" customFormat="1" ht="15"/>
    <row r="476" s="24" customFormat="1" ht="15"/>
    <row r="477" s="24" customFormat="1" ht="15"/>
    <row r="478" s="24" customFormat="1" ht="15"/>
    <row r="479" s="24" customFormat="1" ht="15"/>
    <row r="480" s="24" customFormat="1" ht="15"/>
    <row r="481" s="24" customFormat="1" ht="15"/>
    <row r="482" s="24" customFormat="1" ht="15"/>
    <row r="483" s="24" customFormat="1" ht="15"/>
    <row r="484" s="24" customFormat="1" ht="15"/>
    <row r="485" s="24" customFormat="1" ht="15"/>
    <row r="486" s="24" customFormat="1" ht="15"/>
    <row r="487" s="24" customFormat="1" ht="15"/>
    <row r="488" s="24" customFormat="1" ht="15"/>
    <row r="489" s="24" customFormat="1" ht="15"/>
    <row r="490" s="24" customFormat="1" ht="15"/>
    <row r="491" s="24" customFormat="1" ht="15"/>
    <row r="492" s="24" customFormat="1" ht="15"/>
    <row r="493" s="24" customFormat="1" ht="15"/>
    <row r="494" s="24" customFormat="1" ht="15"/>
    <row r="495" s="24" customFormat="1" ht="15"/>
    <row r="496" s="24" customFormat="1" ht="15"/>
    <row r="497" s="24" customFormat="1" ht="15"/>
    <row r="498" s="24" customFormat="1" ht="15"/>
    <row r="499" s="24" customFormat="1" ht="15"/>
    <row r="500" s="24" customFormat="1" ht="15"/>
    <row r="501" s="24" customFormat="1" ht="15"/>
    <row r="502" s="24" customFormat="1" ht="15"/>
    <row r="503" s="24" customFormat="1" ht="15"/>
    <row r="504" s="24" customFormat="1" ht="15"/>
    <row r="505" s="24" customFormat="1" ht="15"/>
    <row r="506" s="24" customFormat="1" ht="15"/>
    <row r="507" s="24" customFormat="1" ht="15"/>
    <row r="508" s="24" customFormat="1" ht="15"/>
    <row r="509" s="24" customFormat="1" ht="15"/>
    <row r="510" s="24" customFormat="1" ht="15"/>
    <row r="511" s="24" customFormat="1" ht="15"/>
    <row r="512" s="24" customFormat="1" ht="15"/>
    <row r="513" s="24" customFormat="1" ht="15"/>
    <row r="514" s="24" customFormat="1" ht="15"/>
    <row r="515" s="24" customFormat="1" ht="15"/>
    <row r="516" s="24" customFormat="1" ht="15"/>
    <row r="517" s="24" customFormat="1" ht="15"/>
    <row r="518" s="24" customFormat="1" ht="15"/>
    <row r="519" s="24" customFormat="1" ht="15"/>
    <row r="520" s="24" customFormat="1" ht="15"/>
    <row r="521" s="24" customFormat="1" ht="15"/>
    <row r="522" s="24" customFormat="1" ht="15"/>
    <row r="523" s="24" customFormat="1" ht="15"/>
    <row r="524" s="24" customFormat="1" ht="15"/>
    <row r="525" s="24" customFormat="1" ht="15"/>
    <row r="526" s="24" customFormat="1" ht="15"/>
    <row r="527" s="24" customFormat="1" ht="15"/>
    <row r="528" s="24" customFormat="1" ht="15"/>
    <row r="529" s="24" customFormat="1" ht="15"/>
    <row r="530" s="24" customFormat="1" ht="15"/>
    <row r="531" s="24" customFormat="1" ht="15"/>
    <row r="532" s="24" customFormat="1" ht="15"/>
    <row r="533" s="24" customFormat="1" ht="15"/>
    <row r="534" s="24" customFormat="1" ht="15"/>
    <row r="535" s="24" customFormat="1" ht="15"/>
    <row r="536" s="24" customFormat="1" ht="15"/>
    <row r="537" s="24" customFormat="1" ht="15"/>
    <row r="538" s="24" customFormat="1" ht="15"/>
    <row r="539" s="24" customFormat="1" ht="15"/>
    <row r="540" s="24" customFormat="1" ht="15"/>
    <row r="541" s="24" customFormat="1" ht="15"/>
    <row r="542" s="24" customFormat="1" ht="15"/>
    <row r="543" s="24" customFormat="1" ht="15"/>
    <row r="544" s="24" customFormat="1" ht="15"/>
    <row r="545" s="24" customFormat="1" ht="15"/>
    <row r="546" s="24" customFormat="1" ht="15"/>
    <row r="547" s="24" customFormat="1" ht="15"/>
    <row r="548" s="24" customFormat="1" ht="15"/>
    <row r="549" s="24" customFormat="1" ht="15"/>
    <row r="550" s="24" customFormat="1" ht="15"/>
    <row r="551" s="24" customFormat="1" ht="15"/>
    <row r="552" s="24" customFormat="1" ht="15"/>
    <row r="553" s="24" customFormat="1" ht="15"/>
    <row r="554" s="24" customFormat="1" ht="15"/>
    <row r="555" s="24" customFormat="1" ht="15"/>
    <row r="556" s="24" customFormat="1" ht="15"/>
    <row r="557" s="24" customFormat="1" ht="15"/>
    <row r="558" s="24" customFormat="1" ht="15"/>
    <row r="559" s="24" customFormat="1" ht="15"/>
    <row r="560" s="24" customFormat="1" ht="15"/>
    <row r="561" s="24" customFormat="1" ht="15"/>
    <row r="562" s="24" customFormat="1" ht="15"/>
    <row r="563" s="24" customFormat="1" ht="15"/>
    <row r="564" s="24" customFormat="1" ht="15"/>
    <row r="565" s="24" customFormat="1" ht="15"/>
    <row r="566" s="24" customFormat="1" ht="15"/>
    <row r="567" s="24" customFormat="1" ht="15"/>
    <row r="568" s="24" customFormat="1" ht="15"/>
    <row r="569" s="24" customFormat="1" ht="15"/>
    <row r="570" s="24" customFormat="1" ht="15"/>
    <row r="571" s="24" customFormat="1" ht="15"/>
    <row r="572" s="24" customFormat="1" ht="15"/>
    <row r="573" s="24" customFormat="1" ht="15"/>
    <row r="574" s="24" customFormat="1" ht="15"/>
    <row r="575" s="24" customFormat="1" ht="15"/>
    <row r="576" s="24" customFormat="1" ht="15"/>
    <row r="577" s="24" customFormat="1" ht="15"/>
    <row r="578" s="24" customFormat="1" ht="15"/>
    <row r="579" s="24" customFormat="1" ht="15"/>
    <row r="580" s="24" customFormat="1" ht="15"/>
    <row r="581" s="24" customFormat="1" ht="15"/>
    <row r="582" s="24" customFormat="1" ht="15"/>
    <row r="583" s="24" customFormat="1" ht="15"/>
    <row r="584" s="24" customFormat="1" ht="15"/>
    <row r="585" s="24" customFormat="1" ht="15"/>
    <row r="586" s="24" customFormat="1" ht="15"/>
    <row r="587" s="24" customFormat="1" ht="15"/>
    <row r="588" s="24" customFormat="1" ht="15"/>
    <row r="589" s="24" customFormat="1" ht="15"/>
    <row r="590" s="24" customFormat="1" ht="15"/>
    <row r="591" s="24" customFormat="1" ht="15"/>
    <row r="592" s="24" customFormat="1" ht="15"/>
    <row r="593" s="24" customFormat="1" ht="15"/>
    <row r="594" s="24" customFormat="1" ht="15"/>
    <row r="595" s="24" customFormat="1" ht="15"/>
    <row r="596" s="24" customFormat="1" ht="15"/>
    <row r="597" s="24" customFormat="1" ht="15"/>
    <row r="598" s="24" customFormat="1" ht="15"/>
    <row r="599" s="24" customFormat="1" ht="15"/>
    <row r="600" s="24" customFormat="1" ht="15"/>
    <row r="601" s="24" customFormat="1" ht="15"/>
    <row r="602" s="24" customFormat="1" ht="15"/>
    <row r="603" s="24" customFormat="1" ht="15"/>
    <row r="604" s="24" customFormat="1" ht="15"/>
    <row r="605" s="24" customFormat="1" ht="15"/>
    <row r="606" s="24" customFormat="1" ht="15"/>
    <row r="607" s="24" customFormat="1" ht="15"/>
    <row r="608" s="24" customFormat="1" ht="15"/>
    <row r="609" s="24" customFormat="1" ht="15"/>
    <row r="610" s="24" customFormat="1" ht="15"/>
    <row r="611" s="24" customFormat="1" ht="15"/>
    <row r="612" s="24" customFormat="1" ht="15"/>
    <row r="613" s="24" customFormat="1" ht="15"/>
    <row r="614" s="24" customFormat="1" ht="15"/>
    <row r="615" s="24" customFormat="1" ht="15"/>
    <row r="616" s="24" customFormat="1" ht="15"/>
    <row r="617" s="24" customFormat="1" ht="15"/>
    <row r="618" s="24" customFormat="1" ht="15"/>
    <row r="619" s="24" customFormat="1" ht="15"/>
    <row r="620" s="24" customFormat="1" ht="15"/>
    <row r="621" s="24" customFormat="1" ht="15"/>
    <row r="622" s="24" customFormat="1" ht="15"/>
    <row r="623" s="24" customFormat="1" ht="15"/>
    <row r="624" s="24" customFormat="1" ht="15"/>
    <row r="625" s="24" customFormat="1" ht="15"/>
    <row r="626" s="24" customFormat="1" ht="15"/>
    <row r="627" s="24" customFormat="1" ht="15"/>
    <row r="628" s="24" customFormat="1" ht="15"/>
    <row r="629" s="24" customFormat="1" ht="15"/>
    <row r="630" s="24" customFormat="1" ht="15"/>
    <row r="631" s="24" customFormat="1" ht="15"/>
    <row r="632" s="24" customFormat="1" ht="15"/>
    <row r="633" s="24" customFormat="1" ht="15"/>
    <row r="634" s="24" customFormat="1" ht="15"/>
    <row r="635" s="24" customFormat="1" ht="15"/>
    <row r="636" s="24" customFormat="1" ht="15"/>
    <row r="637" s="24" customFormat="1" ht="15"/>
    <row r="638" s="24" customFormat="1" ht="15"/>
    <row r="639" s="24" customFormat="1" ht="15"/>
    <row r="640" s="24" customFormat="1" ht="15"/>
    <row r="641" s="24" customFormat="1" ht="15"/>
    <row r="642" s="24" customFormat="1" ht="15"/>
    <row r="643" s="24" customFormat="1" ht="15"/>
    <row r="644" s="24" customFormat="1" ht="15"/>
    <row r="645" s="24" customFormat="1" ht="15"/>
    <row r="646" s="24" customFormat="1" ht="15"/>
    <row r="647" s="24" customFormat="1" ht="15"/>
    <row r="648" s="24" customFormat="1" ht="15"/>
    <row r="649" s="24" customFormat="1" ht="15"/>
    <row r="650" s="24" customFormat="1" ht="15"/>
    <row r="651" s="24" customFormat="1" ht="15"/>
    <row r="652" s="24" customFormat="1" ht="15"/>
    <row r="653" s="24" customFormat="1" ht="15"/>
    <row r="654" s="24" customFormat="1" ht="15"/>
    <row r="655" s="24" customFormat="1" ht="15"/>
    <row r="656" s="24" customFormat="1" ht="15"/>
    <row r="657" s="24" customFormat="1" ht="15"/>
    <row r="658" s="24" customFormat="1" ht="15"/>
    <row r="659" s="24" customFormat="1" ht="15"/>
    <row r="660" s="24" customFormat="1" ht="15"/>
    <row r="661" s="24" customFormat="1" ht="15"/>
    <row r="662" s="24" customFormat="1" ht="15"/>
    <row r="663" s="24" customFormat="1" ht="15"/>
    <row r="664" s="24" customFormat="1" ht="15"/>
    <row r="665" s="24" customFormat="1" ht="15"/>
    <row r="666" s="24" customFormat="1" ht="15"/>
    <row r="667" s="24" customFormat="1" ht="15"/>
    <row r="668" s="24" customFormat="1" ht="15"/>
    <row r="669" s="24" customFormat="1" ht="15"/>
    <row r="670" s="24" customFormat="1" ht="15"/>
    <row r="671" s="24" customFormat="1" ht="15"/>
    <row r="672" s="24" customFormat="1" ht="15"/>
    <row r="673" s="24" customFormat="1" ht="15"/>
    <row r="674" s="24" customFormat="1" ht="15"/>
    <row r="675" s="24" customFormat="1" ht="15"/>
    <row r="676" s="24" customFormat="1" ht="15"/>
    <row r="677" s="24" customFormat="1" ht="15"/>
    <row r="678" s="24" customFormat="1" ht="15"/>
    <row r="679" s="24" customFormat="1" ht="15"/>
    <row r="680" s="24" customFormat="1" ht="15"/>
    <row r="681" s="24" customFormat="1" ht="15"/>
    <row r="682" s="24" customFormat="1" ht="15"/>
    <row r="683" s="24" customFormat="1" ht="15"/>
    <row r="684" s="24" customFormat="1" ht="15"/>
    <row r="685" s="24" customFormat="1" ht="15"/>
    <row r="686" s="24" customFormat="1" ht="15"/>
    <row r="687" s="24" customFormat="1" ht="15"/>
    <row r="688" s="24" customFormat="1" ht="15"/>
    <row r="689" s="24" customFormat="1" ht="15"/>
    <row r="690" s="24" customFormat="1" ht="15"/>
    <row r="691" s="24" customFormat="1" ht="15"/>
    <row r="692" s="24" customFormat="1" ht="15"/>
    <row r="693" s="24" customFormat="1" ht="15"/>
    <row r="694" s="24" customFormat="1" ht="15"/>
    <row r="695" s="24" customFormat="1" ht="15"/>
    <row r="696" s="24" customFormat="1" ht="15"/>
    <row r="697" s="24" customFormat="1" ht="15"/>
    <row r="698" s="24" customFormat="1" ht="15"/>
    <row r="699" s="24" customFormat="1" ht="15"/>
    <row r="700" s="24" customFormat="1" ht="15"/>
    <row r="701" s="24" customFormat="1" ht="15"/>
    <row r="702" s="24" customFormat="1" ht="15"/>
    <row r="703" s="24" customFormat="1" ht="15"/>
    <row r="704" s="24" customFormat="1" ht="15"/>
    <row r="705" s="24" customFormat="1" ht="15"/>
    <row r="706" s="24" customFormat="1" ht="15"/>
    <row r="707" s="24" customFormat="1" ht="15"/>
    <row r="708" s="24" customFormat="1" ht="15"/>
    <row r="709" s="24" customFormat="1" ht="15"/>
    <row r="710" s="24" customFormat="1" ht="15"/>
    <row r="711" s="24" customFormat="1" ht="15"/>
    <row r="712" s="24" customFormat="1" ht="15"/>
    <row r="713" s="24" customFormat="1" ht="15"/>
    <row r="714" s="24" customFormat="1" ht="15"/>
    <row r="715" s="24" customFormat="1" ht="15"/>
    <row r="716" s="24" customFormat="1" ht="15"/>
    <row r="717" s="24" customFormat="1" ht="15"/>
    <row r="718" s="24" customFormat="1" ht="15"/>
    <row r="719" s="24" customFormat="1" ht="15"/>
    <row r="720" s="24" customFormat="1" ht="15"/>
    <row r="721" s="24" customFormat="1" ht="15"/>
    <row r="722" s="24" customFormat="1" ht="15"/>
    <row r="723" s="24" customFormat="1" ht="15"/>
    <row r="724" s="24" customFormat="1" ht="15"/>
    <row r="725" s="24" customFormat="1" ht="15"/>
    <row r="726" s="24" customFormat="1" ht="15"/>
    <row r="727" s="24" customFormat="1" ht="15"/>
    <row r="728" s="24" customFormat="1" ht="15"/>
    <row r="729" s="24" customFormat="1" ht="15"/>
    <row r="730" s="24" customFormat="1" ht="15"/>
    <row r="731" s="24" customFormat="1" ht="15"/>
    <row r="732" s="24" customFormat="1" ht="15"/>
    <row r="733" s="24" customFormat="1" ht="15"/>
    <row r="734" s="24" customFormat="1" ht="15"/>
    <row r="735" s="24" customFormat="1" ht="15"/>
    <row r="736" s="24" customFormat="1" ht="15"/>
    <row r="737" s="24" customFormat="1" ht="15"/>
    <row r="738" s="24" customFormat="1" ht="15"/>
    <row r="739" s="24" customFormat="1" ht="15"/>
    <row r="740" s="24" customFormat="1" ht="15"/>
    <row r="741" s="24" customFormat="1" ht="15"/>
    <row r="742" s="24" customFormat="1" ht="15"/>
    <row r="743" s="24" customFormat="1" ht="15"/>
    <row r="744" s="24" customFormat="1" ht="15"/>
    <row r="745" s="24" customFormat="1" ht="15"/>
    <row r="746" s="24" customFormat="1" ht="15"/>
    <row r="747" s="24" customFormat="1" ht="15"/>
    <row r="748" s="24" customFormat="1" ht="15"/>
    <row r="749" s="24" customFormat="1" ht="15"/>
    <row r="750" s="24" customFormat="1" ht="15"/>
    <row r="751" s="24" customFormat="1" ht="15"/>
    <row r="752" s="24" customFormat="1" ht="15"/>
    <row r="753" s="24" customFormat="1" ht="15"/>
    <row r="754" s="24" customFormat="1" ht="15"/>
    <row r="755" s="24" customFormat="1" ht="15"/>
    <row r="756" s="24" customFormat="1" ht="15"/>
    <row r="757" s="24" customFormat="1" ht="15"/>
    <row r="758" s="24" customFormat="1" ht="15"/>
    <row r="759" s="24" customFormat="1" ht="15"/>
    <row r="760" s="24" customFormat="1" ht="15"/>
    <row r="761" s="24" customFormat="1" ht="15"/>
    <row r="762" s="24" customFormat="1" ht="15"/>
    <row r="763" s="24" customFormat="1" ht="15"/>
    <row r="764" s="24" customFormat="1" ht="15"/>
    <row r="765" s="24" customFormat="1" ht="15"/>
    <row r="766" s="24" customFormat="1" ht="15"/>
    <row r="767" s="24" customFormat="1" ht="15"/>
    <row r="768" s="24" customFormat="1" ht="15"/>
    <row r="769" s="24" customFormat="1" ht="15"/>
    <row r="770" s="24" customFormat="1" ht="15"/>
    <row r="771" s="24" customFormat="1" ht="15"/>
    <row r="772" s="24" customFormat="1" ht="15"/>
    <row r="773" s="24" customFormat="1" ht="15"/>
    <row r="774" s="24" customFormat="1" ht="15"/>
    <row r="775" s="24" customFormat="1" ht="15"/>
    <row r="776" s="24" customFormat="1" ht="15"/>
    <row r="777" s="24" customFormat="1" ht="15"/>
    <row r="778" s="24" customFormat="1" ht="15"/>
    <row r="779" s="24" customFormat="1" ht="15"/>
    <row r="780" s="24" customFormat="1" ht="15"/>
    <row r="781" s="24" customFormat="1" ht="15"/>
    <row r="782" s="24" customFormat="1" ht="15"/>
    <row r="783" s="24" customFormat="1" ht="15"/>
    <row r="784" s="24" customFormat="1" ht="15"/>
    <row r="785" s="24" customFormat="1" ht="15"/>
    <row r="786" s="24" customFormat="1" ht="15"/>
    <row r="787" s="24" customFormat="1" ht="15"/>
    <row r="788" s="24" customFormat="1" ht="15"/>
    <row r="789" s="24" customFormat="1" ht="15"/>
    <row r="790" s="24" customFormat="1" ht="15"/>
    <row r="791" s="24" customFormat="1" ht="15"/>
    <row r="792" s="24" customFormat="1" ht="15"/>
    <row r="793" s="24" customFormat="1" ht="15"/>
    <row r="794" s="24" customFormat="1" ht="15"/>
    <row r="795" s="24" customFormat="1" ht="15"/>
    <row r="796" s="24" customFormat="1" ht="15"/>
    <row r="797" s="24" customFormat="1" ht="15"/>
    <row r="798" s="24" customFormat="1" ht="15"/>
    <row r="799" s="24" customFormat="1" ht="15"/>
    <row r="800" s="24" customFormat="1" ht="15"/>
    <row r="801" s="24" customFormat="1" ht="15"/>
    <row r="802" s="24" customFormat="1" ht="15"/>
    <row r="803" s="24" customFormat="1" ht="15"/>
    <row r="804" s="24" customFormat="1" ht="15"/>
    <row r="805" s="24" customFormat="1" ht="15"/>
    <row r="806" s="24" customFormat="1" ht="15"/>
    <row r="807" s="24" customFormat="1" ht="15"/>
    <row r="808" s="24" customFormat="1" ht="15"/>
    <row r="809" s="24" customFormat="1" ht="15"/>
    <row r="810" s="24" customFormat="1" ht="15"/>
    <row r="811" s="24" customFormat="1" ht="15"/>
    <row r="812" s="24" customFormat="1" ht="15"/>
    <row r="813" s="24" customFormat="1" ht="15"/>
    <row r="814" s="24" customFormat="1" ht="15"/>
    <row r="815" s="24" customFormat="1" ht="15"/>
    <row r="816" s="24" customFormat="1" ht="15"/>
    <row r="817" s="24" customFormat="1" ht="15"/>
    <row r="818" s="24" customFormat="1" ht="15"/>
    <row r="819" s="24" customFormat="1" ht="15"/>
    <row r="820" s="24" customFormat="1" ht="15"/>
    <row r="821" s="24" customFormat="1" ht="15"/>
    <row r="822" s="24" customFormat="1" ht="15"/>
    <row r="823" s="24" customFormat="1" ht="15"/>
    <row r="824" s="24" customFormat="1" ht="15"/>
    <row r="825" s="24" customFormat="1" ht="15"/>
    <row r="826" s="24" customFormat="1" ht="15"/>
    <row r="827" s="24" customFormat="1" ht="15"/>
    <row r="828" s="24" customFormat="1" ht="15"/>
    <row r="829" s="24" customFormat="1" ht="15"/>
    <row r="830" s="24" customFormat="1" ht="15"/>
    <row r="831" s="24" customFormat="1" ht="15"/>
    <row r="832" s="24" customFormat="1" ht="15"/>
    <row r="833" s="24" customFormat="1" ht="15"/>
    <row r="834" s="24" customFormat="1" ht="15"/>
    <row r="835" s="24" customFormat="1" ht="15"/>
    <row r="836" s="24" customFormat="1" ht="15"/>
    <row r="837" s="24" customFormat="1" ht="15"/>
    <row r="838" s="24" customFormat="1" ht="15"/>
    <row r="839" s="24" customFormat="1" ht="15"/>
    <row r="840" s="24" customFormat="1" ht="15"/>
    <row r="841" s="24" customFormat="1" ht="15"/>
    <row r="842" s="24" customFormat="1" ht="15"/>
    <row r="843" s="24" customFormat="1" ht="15"/>
    <row r="844" s="24" customFormat="1" ht="15"/>
    <row r="845" s="24" customFormat="1" ht="15"/>
    <row r="846" s="24" customFormat="1" ht="15"/>
    <row r="847" s="24" customFormat="1" ht="15"/>
    <row r="848" s="24" customFormat="1" ht="15"/>
    <row r="849" s="24" customFormat="1" ht="15"/>
    <row r="850" s="24" customFormat="1" ht="15"/>
    <row r="851" s="24" customFormat="1" ht="15"/>
    <row r="852" s="24" customFormat="1" ht="15"/>
    <row r="853" s="24" customFormat="1" ht="15"/>
    <row r="854" s="24" customFormat="1" ht="15"/>
    <row r="855" s="24" customFormat="1" ht="15"/>
    <row r="856" s="24" customFormat="1" ht="15"/>
    <row r="857" s="24" customFormat="1" ht="15"/>
    <row r="858" s="24" customFormat="1" ht="15"/>
    <row r="859" s="24" customFormat="1" ht="15"/>
    <row r="860" s="24" customFormat="1" ht="15"/>
    <row r="861" s="24" customFormat="1" ht="15"/>
    <row r="862" s="24" customFormat="1" ht="15"/>
    <row r="863" s="24" customFormat="1" ht="15"/>
    <row r="864" s="24" customFormat="1" ht="15"/>
    <row r="865" s="24" customFormat="1" ht="15"/>
    <row r="866" s="24" customFormat="1" ht="15"/>
    <row r="867" s="24" customFormat="1" ht="15"/>
    <row r="868" s="24" customFormat="1" ht="15"/>
    <row r="869" s="24" customFormat="1" ht="15"/>
    <row r="870" s="24" customFormat="1" ht="15"/>
    <row r="871" s="24" customFormat="1" ht="15"/>
    <row r="872" s="24" customFormat="1" ht="15"/>
    <row r="873" s="24" customFormat="1" ht="15"/>
    <row r="874" s="24" customFormat="1" ht="15"/>
    <row r="875" s="24" customFormat="1" ht="15"/>
    <row r="876" s="24" customFormat="1" ht="15"/>
    <row r="877" s="24" customFormat="1" ht="15"/>
    <row r="878" s="24" customFormat="1" ht="15"/>
    <row r="879" s="24" customFormat="1" ht="15"/>
    <row r="880" s="24" customFormat="1" ht="15"/>
    <row r="881" s="24" customFormat="1" ht="15"/>
    <row r="882" s="24" customFormat="1" ht="15"/>
    <row r="883" s="24" customFormat="1" ht="15"/>
    <row r="884" s="24" customFormat="1" ht="15"/>
    <row r="885" s="24" customFormat="1" ht="15"/>
    <row r="886" s="24" customFormat="1" ht="15"/>
    <row r="887" s="24" customFormat="1" ht="15"/>
    <row r="888" s="24" customFormat="1" ht="15"/>
    <row r="889" s="24" customFormat="1" ht="15"/>
    <row r="890" s="24" customFormat="1" ht="15"/>
    <row r="891" s="24" customFormat="1" ht="15"/>
    <row r="892" s="24" customFormat="1" ht="15"/>
    <row r="893" s="24" customFormat="1" ht="15"/>
    <row r="894" s="24" customFormat="1" ht="15"/>
    <row r="895" s="24" customFormat="1" ht="15"/>
    <row r="896" s="24" customFormat="1" ht="15"/>
    <row r="897" s="24" customFormat="1" ht="15"/>
    <row r="898" s="24" customFormat="1" ht="15"/>
    <row r="899" s="24" customFormat="1" ht="15"/>
    <row r="900" s="24" customFormat="1" ht="15"/>
    <row r="901" s="24" customFormat="1" ht="15"/>
    <row r="902" s="24" customFormat="1" ht="15"/>
    <row r="903" s="24" customFormat="1" ht="15"/>
    <row r="904" s="24" customFormat="1" ht="15"/>
    <row r="905" s="24" customFormat="1" ht="15"/>
    <row r="906" s="24" customFormat="1" ht="15"/>
    <row r="907" s="24" customFormat="1" ht="15"/>
    <row r="908" s="24" customFormat="1" ht="15"/>
    <row r="909" s="24" customFormat="1" ht="15"/>
    <row r="910" s="24" customFormat="1" ht="15"/>
    <row r="911" s="24" customFormat="1" ht="15"/>
    <row r="912" s="24" customFormat="1" ht="15"/>
    <row r="913" s="24" customFormat="1" ht="15"/>
    <row r="914" s="24" customFormat="1" ht="15"/>
    <row r="915" s="24" customFormat="1" ht="15"/>
    <row r="916" s="24" customFormat="1" ht="15"/>
    <row r="917" s="24" customFormat="1" ht="15"/>
    <row r="918" s="24" customFormat="1" ht="15"/>
    <row r="919" s="24" customFormat="1" ht="15"/>
    <row r="920" s="24" customFormat="1" ht="15"/>
    <row r="921" s="24" customFormat="1" ht="15"/>
    <row r="922" s="24" customFormat="1" ht="15"/>
    <row r="923" s="24" customFormat="1" ht="15"/>
    <row r="924" s="24" customFormat="1" ht="15"/>
    <row r="925" s="24" customFormat="1" ht="15"/>
    <row r="926" s="24" customFormat="1" ht="15"/>
    <row r="927" s="24" customFormat="1" ht="15"/>
    <row r="928" s="24" customFormat="1" ht="15"/>
    <row r="929" s="24" customFormat="1" ht="15"/>
    <row r="930" s="24" customFormat="1" ht="15"/>
    <row r="931" s="24" customFormat="1" ht="15"/>
    <row r="932" s="24" customFormat="1" ht="15"/>
    <row r="933" s="24" customFormat="1" ht="15"/>
    <row r="934" s="24" customFormat="1" ht="15"/>
    <row r="935" s="24" customFormat="1" ht="15"/>
    <row r="936" s="24" customFormat="1" ht="15"/>
    <row r="937" s="24" customFormat="1" ht="15"/>
    <row r="938" s="24" customFormat="1" ht="15"/>
    <row r="939" s="24" customFormat="1" ht="15"/>
    <row r="940" s="24" customFormat="1" ht="15"/>
    <row r="941" s="24" customFormat="1" ht="15"/>
    <row r="942" s="24" customFormat="1" ht="15"/>
    <row r="943" s="24" customFormat="1" ht="15"/>
    <row r="944" s="24" customFormat="1" ht="15"/>
    <row r="945" s="24" customFormat="1" ht="15"/>
    <row r="946" s="24" customFormat="1" ht="15"/>
    <row r="947" s="24" customFormat="1" ht="15"/>
    <row r="948" s="24" customFormat="1" ht="15"/>
    <row r="949" s="24" customFormat="1" ht="15"/>
    <row r="950" s="24" customFormat="1" ht="15"/>
    <row r="951" s="24" customFormat="1" ht="15"/>
    <row r="952" s="24" customFormat="1" ht="15"/>
    <row r="953" s="24" customFormat="1" ht="15"/>
    <row r="954" s="24" customFormat="1" ht="15"/>
    <row r="955" s="24" customFormat="1" ht="15"/>
    <row r="956" s="24" customFormat="1" ht="15"/>
    <row r="957" s="24" customFormat="1" ht="15"/>
    <row r="958" s="24" customFormat="1" ht="15"/>
    <row r="959" s="24" customFormat="1" ht="15"/>
    <row r="960" s="24" customFormat="1" ht="15"/>
    <row r="961" s="24" customFormat="1" ht="15"/>
    <row r="962" s="24" customFormat="1" ht="15"/>
    <row r="963" s="24" customFormat="1" ht="15"/>
    <row r="964" s="24" customFormat="1" ht="15"/>
    <row r="965" s="24" customFormat="1" ht="15"/>
    <row r="966" s="24" customFormat="1" ht="15"/>
    <row r="967" s="24" customFormat="1" ht="15"/>
    <row r="968" s="24" customFormat="1" ht="15"/>
    <row r="969" s="24" customFormat="1" ht="15"/>
    <row r="970" s="24" customFormat="1" ht="15"/>
    <row r="971" s="24" customFormat="1" ht="15"/>
    <row r="972" s="24" customFormat="1" ht="15"/>
    <row r="973" s="24" customFormat="1" ht="15"/>
    <row r="974" s="24" customFormat="1" ht="15"/>
    <row r="975" s="24" customFormat="1" ht="15"/>
    <row r="976" s="24" customFormat="1" ht="15"/>
    <row r="977" s="24" customFormat="1" ht="15"/>
    <row r="978" s="24" customFormat="1" ht="15"/>
    <row r="979" s="24" customFormat="1" ht="15"/>
    <row r="980" s="24" customFormat="1" ht="15"/>
    <row r="981" s="24" customFormat="1" ht="15"/>
    <row r="982" s="24" customFormat="1" ht="15"/>
    <row r="983" s="24" customFormat="1" ht="15"/>
    <row r="984" s="24" customFormat="1" ht="15"/>
    <row r="985" s="24" customFormat="1" ht="15"/>
    <row r="986" s="24" customFormat="1" ht="15"/>
    <row r="987" s="24" customFormat="1" ht="15"/>
    <row r="988" s="24" customFormat="1" ht="15"/>
    <row r="989" s="24" customFormat="1" ht="15"/>
    <row r="990" s="24" customFormat="1" ht="15"/>
    <row r="991" s="24" customFormat="1" ht="15"/>
    <row r="992" s="24" customFormat="1" ht="15"/>
    <row r="993" s="24" customFormat="1" ht="15"/>
    <row r="994" s="24" customFormat="1" ht="15"/>
    <row r="995" s="24" customFormat="1" ht="15"/>
    <row r="996" s="24" customFormat="1" ht="15"/>
    <row r="997" s="24" customFormat="1" ht="15"/>
    <row r="998" s="24" customFormat="1" ht="15"/>
    <row r="999" s="24" customFormat="1" ht="15"/>
    <row r="1000" s="24" customFormat="1" ht="15"/>
    <row r="1001" s="24" customFormat="1" ht="15"/>
    <row r="1002" s="24" customFormat="1" ht="15"/>
    <row r="1003" s="24" customFormat="1" ht="15"/>
    <row r="1004" s="24" customFormat="1" ht="15"/>
    <row r="1005" s="24" customFormat="1" ht="15"/>
    <row r="1006" s="24" customFormat="1" ht="15"/>
    <row r="1007" s="24" customFormat="1" ht="15"/>
    <row r="1008" s="24" customFormat="1" ht="15"/>
    <row r="1009" s="24" customFormat="1" ht="15"/>
    <row r="1010" s="24" customFormat="1" ht="15"/>
    <row r="1011" s="24" customFormat="1" ht="15"/>
    <row r="1012" s="24" customFormat="1" ht="15"/>
    <row r="1013" s="24" customFormat="1" ht="15"/>
    <row r="1014" s="24" customFormat="1" ht="15"/>
    <row r="1015" s="24" customFormat="1" ht="15"/>
    <row r="1016" s="24" customFormat="1" ht="15"/>
    <row r="1017" s="24" customFormat="1" ht="15"/>
    <row r="1018" s="24" customFormat="1" ht="15"/>
    <row r="1019" s="24" customFormat="1" ht="15"/>
    <row r="1020" s="24" customFormat="1" ht="15"/>
    <row r="1021" s="24" customFormat="1" ht="15"/>
    <row r="1022" s="24" customFormat="1" ht="15"/>
    <row r="1023" s="24" customFormat="1" ht="15"/>
    <row r="1024" s="24" customFormat="1" ht="15"/>
    <row r="1025" s="24" customFormat="1" ht="15"/>
    <row r="1026" s="24" customFormat="1" ht="15"/>
    <row r="1027" s="24" customFormat="1" ht="15"/>
    <row r="1028" s="24" customFormat="1" ht="15"/>
    <row r="1029" s="24" customFormat="1" ht="15"/>
    <row r="1030" s="24" customFormat="1" ht="15"/>
    <row r="1031" s="24" customFormat="1" ht="15"/>
    <row r="1032" s="24" customFormat="1" ht="15"/>
    <row r="1033" s="24" customFormat="1" ht="15"/>
    <row r="1034" s="24" customFormat="1" ht="15"/>
    <row r="1035" s="24" customFormat="1" ht="15"/>
    <row r="1036" s="24" customFormat="1" ht="15"/>
    <row r="1037" s="24" customFormat="1" ht="15"/>
    <row r="1038" s="24" customFormat="1" ht="15"/>
    <row r="1039" s="24" customFormat="1" ht="15"/>
    <row r="1040" s="24" customFormat="1" ht="15"/>
    <row r="1041" s="24" customFormat="1" ht="15"/>
    <row r="1042" s="24" customFormat="1" ht="15"/>
    <row r="1043" s="24" customFormat="1" ht="15"/>
    <row r="1044" s="24" customFormat="1" ht="15"/>
    <row r="1045" s="24" customFormat="1" ht="15"/>
    <row r="1046" s="24" customFormat="1" ht="15"/>
    <row r="1047" s="24" customFormat="1" ht="15"/>
    <row r="1048" s="24" customFormat="1" ht="15"/>
    <row r="1049" s="24" customFormat="1" ht="15"/>
    <row r="1050" s="24" customFormat="1" ht="15"/>
    <row r="1051" s="24" customFormat="1" ht="15"/>
    <row r="1052" s="24" customFormat="1" ht="15"/>
    <row r="1053" s="24" customFormat="1" ht="15"/>
    <row r="1054" s="24" customFormat="1" ht="15"/>
    <row r="1055" s="24" customFormat="1" ht="15"/>
    <row r="1056" s="24" customFormat="1" ht="15"/>
    <row r="1057" s="24" customFormat="1" ht="15"/>
    <row r="1058" s="24" customFormat="1" ht="15"/>
    <row r="1059" s="24" customFormat="1" ht="15"/>
    <row r="1060" s="24" customFormat="1" ht="15"/>
    <row r="1061" s="24" customFormat="1" ht="15"/>
    <row r="1062" s="24" customFormat="1" ht="15"/>
    <row r="1063" s="24" customFormat="1" ht="15"/>
    <row r="1064" s="24" customFormat="1" ht="15"/>
    <row r="1065" s="24" customFormat="1" ht="15"/>
    <row r="1066" s="24" customFormat="1" ht="15"/>
    <row r="1067" s="24" customFormat="1" ht="15"/>
    <row r="1068" s="24" customFormat="1" ht="15"/>
    <row r="1069" s="24" customFormat="1" ht="15"/>
    <row r="1070" s="24" customFormat="1" ht="15"/>
    <row r="1071" s="24" customFormat="1" ht="15"/>
    <row r="1072" s="24" customFormat="1" ht="15"/>
    <row r="1073" s="24" customFormat="1" ht="15"/>
    <row r="1074" s="24" customFormat="1" ht="15"/>
    <row r="1075" s="24" customFormat="1" ht="15"/>
    <row r="1076" s="24" customFormat="1" ht="15"/>
    <row r="1077" s="24" customFormat="1" ht="15"/>
    <row r="1078" s="24" customFormat="1" ht="15"/>
    <row r="1079" s="24" customFormat="1" ht="15"/>
    <row r="1080" s="24" customFormat="1" ht="15"/>
    <row r="1081" s="24" customFormat="1" ht="15"/>
    <row r="1082" s="24" customFormat="1" ht="15"/>
    <row r="1083" s="24" customFormat="1" ht="15"/>
    <row r="1084" s="24" customFormat="1" ht="15"/>
    <row r="1085" s="24" customFormat="1" ht="15"/>
    <row r="1086" s="24" customFormat="1" ht="15"/>
    <row r="1087" s="24" customFormat="1" ht="15"/>
    <row r="1088" s="24" customFormat="1" ht="15"/>
    <row r="1089" s="24" customFormat="1" ht="15"/>
    <row r="1090" s="24" customFormat="1" ht="15"/>
    <row r="1091" s="24" customFormat="1" ht="15"/>
    <row r="1092" s="24" customFormat="1" ht="15"/>
    <row r="1093" s="24" customFormat="1" ht="15"/>
    <row r="1094" s="24" customFormat="1" ht="15"/>
    <row r="1095" s="24" customFormat="1" ht="15"/>
    <row r="1096" s="24" customFormat="1" ht="15"/>
    <row r="1097" s="24" customFormat="1" ht="15"/>
    <row r="1098" s="24" customFormat="1" ht="15"/>
    <row r="1099" s="24" customFormat="1" ht="15"/>
    <row r="1100" s="24" customFormat="1" ht="15"/>
    <row r="1101" s="24" customFormat="1" ht="15"/>
    <row r="1102" s="24" customFormat="1" ht="15"/>
    <row r="1103" s="24" customFormat="1" ht="15"/>
    <row r="1104" s="24" customFormat="1" ht="15"/>
    <row r="1105" s="24" customFormat="1" ht="15"/>
    <row r="1106" s="24" customFormat="1" ht="15"/>
    <row r="1107" s="24" customFormat="1" ht="15"/>
    <row r="1108" s="24" customFormat="1" ht="15"/>
    <row r="1109" s="24" customFormat="1" ht="15"/>
    <row r="1110" s="24" customFormat="1" ht="15"/>
    <row r="1111" s="24" customFormat="1" ht="15"/>
    <row r="1112" s="24" customFormat="1" ht="15"/>
    <row r="1113" s="24" customFormat="1" ht="15"/>
    <row r="1114" s="24" customFormat="1" ht="15"/>
    <row r="1115" s="24" customFormat="1" ht="15"/>
    <row r="1116" s="24" customFormat="1" ht="15"/>
    <row r="1117" s="24" customFormat="1" ht="15"/>
    <row r="1118" s="24" customFormat="1" ht="15"/>
    <row r="1119" s="24" customFormat="1" ht="15"/>
    <row r="1120" s="24" customFormat="1" ht="15"/>
    <row r="1121" s="24" customFormat="1" ht="15"/>
    <row r="1122" s="24" customFormat="1" ht="15"/>
    <row r="1123" s="24" customFormat="1" ht="15"/>
    <row r="1124" s="24" customFormat="1" ht="15"/>
    <row r="1125" s="24" customFormat="1" ht="15"/>
    <row r="1126" s="24" customFormat="1" ht="15"/>
    <row r="1127" s="24" customFormat="1" ht="15"/>
    <row r="1128" s="24" customFormat="1" ht="15"/>
    <row r="1129" s="24" customFormat="1" ht="15"/>
    <row r="1130" s="24" customFormat="1" ht="15"/>
    <row r="1131" s="24" customFormat="1" ht="15"/>
    <row r="1132" s="24" customFormat="1" ht="15"/>
    <row r="1133" s="24" customFormat="1" ht="15"/>
    <row r="1134" s="24" customFormat="1" ht="15"/>
    <row r="1135" s="24" customFormat="1" ht="15"/>
    <row r="1136" s="24" customFormat="1" ht="15"/>
    <row r="1137" s="24" customFormat="1" ht="15"/>
    <row r="1138" s="24" customFormat="1" ht="15"/>
    <row r="1139" s="24" customFormat="1" ht="15"/>
    <row r="1140" s="24" customFormat="1" ht="15"/>
    <row r="1141" s="24" customFormat="1" ht="15"/>
    <row r="1142" s="24" customFormat="1" ht="15"/>
    <row r="1143" s="24" customFormat="1" ht="15"/>
    <row r="1144" s="24" customFormat="1" ht="15"/>
    <row r="1145" s="24" customFormat="1" ht="15"/>
    <row r="1146" s="24" customFormat="1" ht="15"/>
    <row r="1147" s="24" customFormat="1" ht="15"/>
    <row r="1148" s="24" customFormat="1" ht="15"/>
    <row r="1149" s="24" customFormat="1" ht="15"/>
    <row r="1150" s="24" customFormat="1" ht="15"/>
    <row r="1151" s="24" customFormat="1" ht="15"/>
    <row r="1152" s="24" customFormat="1" ht="15"/>
    <row r="1153" s="24" customFormat="1" ht="15"/>
    <row r="1154" s="24" customFormat="1" ht="15"/>
    <row r="1155" s="24" customFormat="1" ht="15"/>
    <row r="1156" s="24" customFormat="1" ht="15"/>
    <row r="1157" s="24" customFormat="1" ht="15"/>
    <row r="1158" s="24" customFormat="1" ht="15"/>
    <row r="1159" s="24" customFormat="1" ht="15"/>
    <row r="1160" s="24" customFormat="1" ht="15"/>
    <row r="1161" s="24" customFormat="1" ht="15"/>
    <row r="1162" s="24" customFormat="1" ht="15"/>
    <row r="1163" s="24" customFormat="1" ht="15"/>
    <row r="1164" s="24" customFormat="1" ht="15"/>
    <row r="1165" s="24" customFormat="1" ht="15"/>
    <row r="1166" s="24" customFormat="1" ht="15"/>
    <row r="1167" s="24" customFormat="1" ht="15"/>
    <row r="1168" s="24" customFormat="1" ht="15"/>
    <row r="1169" s="24" customFormat="1" ht="15"/>
    <row r="1170" s="24" customFormat="1" ht="15"/>
    <row r="1171" s="24" customFormat="1" ht="15"/>
    <row r="1172" s="24" customFormat="1" ht="15"/>
    <row r="1173" s="24" customFormat="1" ht="15"/>
    <row r="1174" s="24" customFormat="1" ht="15"/>
  </sheetData>
  <sheetProtection password="FA9C" sheet="1"/>
  <mergeCells count="8">
    <mergeCell ref="C8:H10"/>
    <mergeCell ref="C22:H22"/>
    <mergeCell ref="C29:H29"/>
    <mergeCell ref="C15:H15"/>
    <mergeCell ref="C12:C13"/>
    <mergeCell ref="D12:D13"/>
    <mergeCell ref="E12:G12"/>
    <mergeCell ref="H12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B2:F34"/>
  <sheetViews>
    <sheetView zoomScalePageLayoutView="0" workbookViewId="0" topLeftCell="A13">
      <selection activeCell="D16" sqref="D16"/>
    </sheetView>
  </sheetViews>
  <sheetFormatPr defaultColWidth="9.140625" defaultRowHeight="15"/>
  <cols>
    <col min="1" max="1" width="9.140625" style="24" customWidth="1"/>
    <col min="2" max="2" width="8.421875" style="0" customWidth="1"/>
    <col min="3" max="3" width="46.00390625" style="0" customWidth="1"/>
    <col min="4" max="4" width="20.28125" style="0" customWidth="1"/>
    <col min="5" max="5" width="19.7109375" style="0" customWidth="1"/>
    <col min="6" max="6" width="19.28125" style="0" customWidth="1"/>
    <col min="7" max="103" width="9.140625" style="24" customWidth="1"/>
  </cols>
  <sheetData>
    <row r="1" s="24" customFormat="1" ht="15"/>
    <row r="2" s="24" customFormat="1" ht="15">
      <c r="F2" s="25" t="s">
        <v>62</v>
      </c>
    </row>
    <row r="3" s="24" customFormat="1" ht="15">
      <c r="F3" s="25" t="s">
        <v>17</v>
      </c>
    </row>
    <row r="4" s="24" customFormat="1" ht="15">
      <c r="F4" s="25" t="s">
        <v>18</v>
      </c>
    </row>
    <row r="5" s="24" customFormat="1" ht="15">
      <c r="F5" s="25" t="s">
        <v>19</v>
      </c>
    </row>
    <row r="6" s="24" customFormat="1" ht="15">
      <c r="F6" s="25" t="s">
        <v>20</v>
      </c>
    </row>
    <row r="7" s="24" customFormat="1" ht="15">
      <c r="F7" s="26"/>
    </row>
    <row r="8" spans="2:6" s="24" customFormat="1" ht="15" customHeight="1">
      <c r="B8" s="105" t="str">
        <f>"Расчет фактических расходов на выполнение мероприятий по технологическому присоединению, предусмотренных подпунктами 'а' и 'в' пункта 16 Методических указаний, за "&amp;Титульный!D10-4&amp;"-"&amp;Титульный!D10-2&amp;" гг."&amp;"(выполняется отдельно по мероприятиям, 
предусмотренным подпунктами 'а' и 'в' пункта 16 Методических указаний)"</f>
        <v>Расчет фактических расходов на выполнение мероприятий по технологическому присоединению, предусмотренных подпунктами 'а' и 'в' пункта 16 Методических указаний, за 2016-2018 гг.(выполняется отдельно по мероприятиям, 
предусмотренным подпунктами 'а' и 'в' пункта 16 Методических указаний)</v>
      </c>
      <c r="C8" s="105"/>
      <c r="D8" s="105"/>
      <c r="E8" s="105"/>
      <c r="F8" s="105"/>
    </row>
    <row r="9" spans="2:6" s="24" customFormat="1" ht="15">
      <c r="B9" s="105"/>
      <c r="C9" s="105"/>
      <c r="D9" s="105"/>
      <c r="E9" s="105"/>
      <c r="F9" s="105"/>
    </row>
    <row r="10" spans="2:6" s="24" customFormat="1" ht="15">
      <c r="B10" s="105"/>
      <c r="C10" s="105"/>
      <c r="D10" s="105"/>
      <c r="E10" s="105"/>
      <c r="F10" s="105"/>
    </row>
    <row r="11" spans="2:6" s="24" customFormat="1" ht="15">
      <c r="B11" s="105"/>
      <c r="C11" s="105"/>
      <c r="D11" s="105"/>
      <c r="E11" s="105"/>
      <c r="F11" s="105"/>
    </row>
    <row r="12" s="24" customFormat="1" ht="15">
      <c r="D12" s="27"/>
    </row>
    <row r="13" s="24" customFormat="1" ht="15">
      <c r="F13" s="25" t="s">
        <v>63</v>
      </c>
    </row>
    <row r="14" spans="2:6" ht="90">
      <c r="B14" s="22" t="s">
        <v>0</v>
      </c>
      <c r="C14" s="22" t="s">
        <v>24</v>
      </c>
      <c r="D14" s="3" t="str">
        <f>"Данные за предыдущий период регулирования (n-2) "&amp;Титульный!D10-2&amp;" год"</f>
        <v>Данные за предыдущий период регулирования (n-2) 2018 год</v>
      </c>
      <c r="E14" s="3" t="str">
        <f>"Данные за год (n-3), предшествующий предыдущему периоду регулирования "&amp;Титульный!D10-3&amp;" год"</f>
        <v>Данные за год (n-3), предшествующий предыдущему периоду регулирования 2017 год</v>
      </c>
      <c r="F14" s="3" t="str">
        <f>"Данные за год (n-4), предшествующий году (n-3) "&amp;Титульный!D10-4&amp;" год"</f>
        <v>Данные за год (n-4), предшествующий году (n-3) 2016 год</v>
      </c>
    </row>
    <row r="15" spans="2:6" ht="15">
      <c r="B15" s="3">
        <v>1</v>
      </c>
      <c r="C15" s="3">
        <v>2</v>
      </c>
      <c r="D15" s="3">
        <v>3</v>
      </c>
      <c r="E15" s="3">
        <v>4</v>
      </c>
      <c r="F15" s="3">
        <v>5</v>
      </c>
    </row>
    <row r="16" spans="2:6" ht="30">
      <c r="B16" s="2" t="s">
        <v>4</v>
      </c>
      <c r="C16" s="1" t="s">
        <v>25</v>
      </c>
      <c r="D16" s="31">
        <f>D17+D18+D19+D20+D21+D30</f>
        <v>29921.60147</v>
      </c>
      <c r="E16" s="31">
        <f>E17+E18+E19+E20+E21+E30</f>
        <v>24329.829660000003</v>
      </c>
      <c r="F16" s="31">
        <f>F17+F18+F19+F20+F21+F30</f>
        <v>16421.774810000003</v>
      </c>
    </row>
    <row r="17" spans="2:6" ht="15">
      <c r="B17" s="2" t="s">
        <v>26</v>
      </c>
      <c r="C17" s="1" t="s">
        <v>27</v>
      </c>
      <c r="D17" s="31">
        <f>441485.71/1000</f>
        <v>441.48571000000004</v>
      </c>
      <c r="E17" s="31">
        <f>'[1]Приложение 3 (мероприятие а)'!E17+'[1]Приложение 3 (мероприятие б)'!E17</f>
        <v>256.34972</v>
      </c>
      <c r="F17" s="31">
        <f>'[1]Приложение 3 (мероприятие а)'!F17+'[1]Приложение 3 (мероприятие б)'!F17</f>
        <v>240.15025000000003</v>
      </c>
    </row>
    <row r="18" spans="2:6" ht="15">
      <c r="B18" s="2" t="s">
        <v>28</v>
      </c>
      <c r="C18" s="1" t="s">
        <v>29</v>
      </c>
      <c r="D18" s="31">
        <f>91524.6/1000</f>
        <v>91.5246</v>
      </c>
      <c r="E18" s="31">
        <f>'[1]Приложение 3 (мероприятие а)'!E18+'[1]Приложение 3 (мероприятие б)'!E18</f>
        <v>58.29021</v>
      </c>
      <c r="F18" s="31">
        <f>'[1]Приложение 3 (мероприятие а)'!F18+'[1]Приложение 3 (мероприятие б)'!F18</f>
        <v>36.603</v>
      </c>
    </row>
    <row r="19" spans="2:6" ht="15">
      <c r="B19" s="2" t="s">
        <v>30</v>
      </c>
      <c r="C19" s="1" t="s">
        <v>31</v>
      </c>
      <c r="D19" s="31">
        <f>19016060.61/1000</f>
        <v>19016.06061</v>
      </c>
      <c r="E19" s="31">
        <f>'[1]Приложение 3 (мероприятие а)'!E19+'[1]Приложение 3 (мероприятие б)'!E19</f>
        <v>16421.17925</v>
      </c>
      <c r="F19" s="31">
        <f>'[1]Приложение 3 (мероприятие а)'!F19+'[1]Приложение 3 (мероприятие б)'!F19</f>
        <v>9484.11482</v>
      </c>
    </row>
    <row r="20" spans="2:6" ht="15">
      <c r="B20" s="2" t="s">
        <v>32</v>
      </c>
      <c r="C20" s="1" t="s">
        <v>33</v>
      </c>
      <c r="D20" s="31">
        <f>5716206.23/1000</f>
        <v>5716.206230000001</v>
      </c>
      <c r="E20" s="31">
        <f>'[1]Приложение 3 (мероприятие а)'!E20+'[1]Приложение 3 (мероприятие б)'!E20</f>
        <v>4831.46198</v>
      </c>
      <c r="F20" s="31">
        <f>'[1]Приложение 3 (мероприятие а)'!F20+'[1]Приложение 3 (мероприятие б)'!F20</f>
        <v>2662.43064</v>
      </c>
    </row>
    <row r="21" spans="2:6" ht="15">
      <c r="B21" s="2" t="s">
        <v>34</v>
      </c>
      <c r="C21" s="1" t="s">
        <v>35</v>
      </c>
      <c r="D21" s="31">
        <f>D22+D23+D24</f>
        <v>2385.4380399999995</v>
      </c>
      <c r="E21" s="31">
        <f>E22+E23+E24</f>
        <v>2428.78724</v>
      </c>
      <c r="F21" s="31">
        <f>F22+F23+F24</f>
        <v>1218.20885</v>
      </c>
    </row>
    <row r="22" spans="2:6" ht="15">
      <c r="B22" s="2" t="s">
        <v>36</v>
      </c>
      <c r="C22" s="1" t="s">
        <v>37</v>
      </c>
      <c r="D22" s="31">
        <v>127.16097</v>
      </c>
      <c r="E22" s="31">
        <v>110.51763000000001</v>
      </c>
      <c r="F22" s="31">
        <v>163.32664</v>
      </c>
    </row>
    <row r="23" spans="2:6" ht="45">
      <c r="B23" s="2" t="s">
        <v>38</v>
      </c>
      <c r="C23" s="1" t="s">
        <v>39</v>
      </c>
      <c r="D23" s="31">
        <v>93.57512</v>
      </c>
      <c r="E23" s="31">
        <v>81.69318</v>
      </c>
      <c r="F23" s="31">
        <v>32.28407</v>
      </c>
    </row>
    <row r="24" spans="2:6" ht="30">
      <c r="B24" s="2" t="s">
        <v>40</v>
      </c>
      <c r="C24" s="1" t="s">
        <v>41</v>
      </c>
      <c r="D24" s="31">
        <f>D25+D26+D27+D28+D29</f>
        <v>2164.7019499999997</v>
      </c>
      <c r="E24" s="31">
        <f>E25+E26+E27+E28+E29</f>
        <v>2236.57643</v>
      </c>
      <c r="F24" s="31">
        <f>F25+F26+F27+F28+F29</f>
        <v>1022.5981400000001</v>
      </c>
    </row>
    <row r="25" spans="2:6" ht="15">
      <c r="B25" s="2" t="s">
        <v>42</v>
      </c>
      <c r="C25" s="1" t="s">
        <v>43</v>
      </c>
      <c r="D25" s="31">
        <v>192.74005</v>
      </c>
      <c r="E25" s="31">
        <v>111.73536999999999</v>
      </c>
      <c r="F25" s="31">
        <v>71.40753000000001</v>
      </c>
    </row>
    <row r="26" spans="2:6" ht="15">
      <c r="B26" s="2" t="s">
        <v>44</v>
      </c>
      <c r="C26" s="1" t="s">
        <v>45</v>
      </c>
      <c r="D26" s="31">
        <v>79.32703</v>
      </c>
      <c r="E26" s="31">
        <v>56.10398</v>
      </c>
      <c r="F26" s="31">
        <v>25.55548</v>
      </c>
    </row>
    <row r="27" spans="2:6" ht="45">
      <c r="B27" s="2" t="s">
        <v>46</v>
      </c>
      <c r="C27" s="1" t="s">
        <v>47</v>
      </c>
      <c r="D27" s="31">
        <v>72.23136</v>
      </c>
      <c r="E27" s="31">
        <v>94.86314999999999</v>
      </c>
      <c r="F27" s="31">
        <v>50.33694</v>
      </c>
    </row>
    <row r="28" spans="2:6" ht="21.75" customHeight="1">
      <c r="B28" s="2" t="s">
        <v>48</v>
      </c>
      <c r="C28" s="1" t="s">
        <v>49</v>
      </c>
      <c r="D28" s="31">
        <v>89.52441999999999</v>
      </c>
      <c r="E28" s="31">
        <v>163.12957</v>
      </c>
      <c r="F28" s="31">
        <v>110.04472000000001</v>
      </c>
    </row>
    <row r="29" spans="2:6" ht="30">
      <c r="B29" s="2" t="s">
        <v>50</v>
      </c>
      <c r="C29" s="1" t="s">
        <v>51</v>
      </c>
      <c r="D29" s="31">
        <v>1730.87909</v>
      </c>
      <c r="E29" s="31">
        <v>1810.7443600000001</v>
      </c>
      <c r="F29" s="31">
        <v>765.25347</v>
      </c>
    </row>
    <row r="30" spans="2:6" ht="15">
      <c r="B30" s="2" t="s">
        <v>52</v>
      </c>
      <c r="C30" s="1" t="s">
        <v>53</v>
      </c>
      <c r="D30" s="31">
        <f>D31+D32+D33+D34</f>
        <v>2270.88628</v>
      </c>
      <c r="E30" s="31">
        <f>E31+E32+E33+E34</f>
        <v>333.7612600000002</v>
      </c>
      <c r="F30" s="31">
        <f>F31+F32+F33+F34</f>
        <v>2780.26725</v>
      </c>
    </row>
    <row r="31" spans="2:6" ht="15">
      <c r="B31" s="2" t="s">
        <v>54</v>
      </c>
      <c r="C31" s="1" t="s">
        <v>55</v>
      </c>
      <c r="D31" s="31">
        <v>0</v>
      </c>
      <c r="E31" s="31">
        <v>0</v>
      </c>
      <c r="F31" s="31">
        <v>0</v>
      </c>
    </row>
    <row r="32" spans="2:6" ht="15">
      <c r="B32" s="2" t="s">
        <v>56</v>
      </c>
      <c r="C32" s="1" t="s">
        <v>57</v>
      </c>
      <c r="D32" s="31">
        <v>0</v>
      </c>
      <c r="E32" s="31">
        <v>95.41991</v>
      </c>
      <c r="F32" s="31">
        <v>12.64302</v>
      </c>
    </row>
    <row r="33" spans="2:6" ht="15">
      <c r="B33" s="2" t="s">
        <v>58</v>
      </c>
      <c r="C33" s="1" t="s">
        <v>59</v>
      </c>
      <c r="D33" s="31">
        <v>79.69432</v>
      </c>
      <c r="E33" s="31">
        <v>-2790.03588</v>
      </c>
      <c r="F33" s="31">
        <v>1620.36173</v>
      </c>
    </row>
    <row r="34" spans="2:6" ht="30">
      <c r="B34" s="2" t="s">
        <v>60</v>
      </c>
      <c r="C34" s="1" t="s">
        <v>61</v>
      </c>
      <c r="D34" s="31">
        <v>2191.19196</v>
      </c>
      <c r="E34" s="31">
        <v>3028.37723</v>
      </c>
      <c r="F34" s="31">
        <v>1147.2625</v>
      </c>
    </row>
    <row r="35" s="24" customFormat="1" ht="15"/>
    <row r="36" s="24" customFormat="1" ht="15"/>
    <row r="37" s="24" customFormat="1" ht="15"/>
    <row r="38" s="24" customFormat="1" ht="15"/>
    <row r="39" s="24" customFormat="1" ht="15"/>
    <row r="40" s="24" customFormat="1" ht="15"/>
    <row r="41" s="24" customFormat="1" ht="15"/>
    <row r="42" s="24" customFormat="1" ht="15"/>
    <row r="43" s="24" customFormat="1" ht="15"/>
    <row r="44" s="24" customFormat="1" ht="15"/>
    <row r="45" s="24" customFormat="1" ht="15"/>
    <row r="46" s="24" customFormat="1" ht="15"/>
    <row r="47" s="24" customFormat="1" ht="15"/>
    <row r="48" s="24" customFormat="1" ht="15"/>
    <row r="49" s="24" customFormat="1" ht="15"/>
    <row r="50" s="24" customFormat="1" ht="15"/>
    <row r="51" s="24" customFormat="1" ht="15"/>
    <row r="52" s="24" customFormat="1" ht="15"/>
    <row r="53" s="24" customFormat="1" ht="15"/>
    <row r="54" s="24" customFormat="1" ht="15"/>
    <row r="55" s="24" customFormat="1" ht="15"/>
    <row r="56" s="24" customFormat="1" ht="15"/>
    <row r="57" s="24" customFormat="1" ht="15"/>
    <row r="58" s="24" customFormat="1" ht="15"/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  <row r="74" s="24" customFormat="1" ht="15"/>
    <row r="75" s="24" customFormat="1" ht="15"/>
    <row r="76" s="24" customFormat="1" ht="15"/>
    <row r="77" s="24" customFormat="1" ht="15"/>
    <row r="78" s="24" customFormat="1" ht="15"/>
    <row r="79" s="24" customFormat="1" ht="15"/>
    <row r="80" s="24" customFormat="1" ht="15"/>
    <row r="81" s="24" customFormat="1" ht="15"/>
    <row r="82" s="24" customFormat="1" ht="15"/>
    <row r="83" s="24" customFormat="1" ht="15"/>
    <row r="84" s="24" customFormat="1" ht="15"/>
    <row r="85" s="24" customFormat="1" ht="15"/>
    <row r="86" s="24" customFormat="1" ht="15"/>
    <row r="87" s="24" customFormat="1" ht="15"/>
    <row r="88" s="24" customFormat="1" ht="15"/>
    <row r="89" s="24" customFormat="1" ht="15"/>
    <row r="90" s="24" customFormat="1" ht="15"/>
    <row r="91" s="24" customFormat="1" ht="15"/>
    <row r="92" s="24" customFormat="1" ht="15"/>
    <row r="93" s="24" customFormat="1" ht="15"/>
    <row r="94" s="24" customFormat="1" ht="15"/>
    <row r="95" s="24" customFormat="1" ht="15"/>
    <row r="96" s="24" customFormat="1" ht="15"/>
    <row r="97" s="24" customFormat="1" ht="1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24" customFormat="1" ht="15"/>
    <row r="131" s="24" customFormat="1" ht="15"/>
    <row r="132" s="24" customFormat="1" ht="15"/>
    <row r="133" s="24" customFormat="1" ht="15"/>
    <row r="134" s="24" customFormat="1" ht="15"/>
    <row r="135" s="24" customFormat="1" ht="15"/>
    <row r="136" s="24" customFormat="1" ht="15"/>
    <row r="137" s="24" customFormat="1" ht="15"/>
    <row r="138" s="24" customFormat="1" ht="15"/>
    <row r="139" s="24" customFormat="1" ht="15"/>
    <row r="140" s="24" customFormat="1" ht="15"/>
    <row r="141" s="24" customFormat="1" ht="15"/>
    <row r="142" s="24" customFormat="1" ht="15"/>
    <row r="143" s="24" customFormat="1" ht="15"/>
    <row r="144" s="24" customFormat="1" ht="15"/>
    <row r="145" s="24" customFormat="1" ht="15"/>
    <row r="146" s="24" customFormat="1" ht="15"/>
    <row r="147" s="24" customFormat="1" ht="15"/>
    <row r="148" s="24" customFormat="1" ht="15"/>
    <row r="149" s="24" customFormat="1" ht="15"/>
    <row r="150" s="24" customFormat="1" ht="15"/>
    <row r="151" s="24" customFormat="1" ht="15"/>
    <row r="152" s="24" customFormat="1" ht="15"/>
    <row r="153" s="24" customFormat="1" ht="15"/>
    <row r="154" s="24" customFormat="1" ht="15"/>
    <row r="155" s="24" customFormat="1" ht="15"/>
    <row r="156" s="24" customFormat="1" ht="15"/>
    <row r="157" s="24" customFormat="1" ht="15"/>
    <row r="158" s="24" customFormat="1" ht="15"/>
    <row r="159" s="24" customFormat="1" ht="15"/>
    <row r="160" s="24" customFormat="1" ht="15"/>
    <row r="161" s="24" customFormat="1" ht="15"/>
    <row r="162" s="24" customFormat="1" ht="15"/>
    <row r="163" s="24" customFormat="1" ht="15"/>
    <row r="164" s="24" customFormat="1" ht="15"/>
    <row r="165" s="24" customFormat="1" ht="15"/>
    <row r="166" s="24" customFormat="1" ht="15"/>
    <row r="167" s="24" customFormat="1" ht="15"/>
    <row r="168" s="24" customFormat="1" ht="15"/>
    <row r="169" s="24" customFormat="1" ht="15"/>
    <row r="170" s="24" customFormat="1" ht="15"/>
    <row r="171" s="24" customFormat="1" ht="15"/>
    <row r="172" s="24" customFormat="1" ht="15"/>
    <row r="173" s="24" customFormat="1" ht="15"/>
    <row r="174" s="24" customFormat="1" ht="15"/>
    <row r="175" s="24" customFormat="1" ht="15"/>
    <row r="176" s="24" customFormat="1" ht="15"/>
    <row r="177" s="24" customFormat="1" ht="15"/>
    <row r="178" s="24" customFormat="1" ht="15"/>
    <row r="179" s="24" customFormat="1" ht="15"/>
    <row r="180" s="24" customFormat="1" ht="15"/>
    <row r="181" s="24" customFormat="1" ht="15"/>
    <row r="182" s="24" customFormat="1" ht="15"/>
    <row r="183" s="24" customFormat="1" ht="15"/>
    <row r="184" s="24" customFormat="1" ht="15"/>
    <row r="185" s="24" customFormat="1" ht="15"/>
    <row r="186" s="24" customFormat="1" ht="15"/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  <row r="193" s="24" customFormat="1" ht="15"/>
    <row r="194" s="24" customFormat="1" ht="15"/>
    <row r="195" s="24" customFormat="1" ht="15"/>
    <row r="196" s="24" customFormat="1" ht="15"/>
    <row r="197" s="24" customFormat="1" ht="15"/>
    <row r="198" s="24" customFormat="1" ht="15"/>
    <row r="199" s="24" customFormat="1" ht="15"/>
    <row r="200" s="24" customFormat="1" ht="15"/>
    <row r="201" s="24" customFormat="1" ht="15"/>
    <row r="202" s="24" customFormat="1" ht="15"/>
    <row r="203" s="24" customFormat="1" ht="15"/>
    <row r="204" s="24" customFormat="1" ht="15"/>
    <row r="205" s="24" customFormat="1" ht="15"/>
    <row r="206" s="24" customFormat="1" ht="15"/>
    <row r="207" s="24" customFormat="1" ht="15"/>
    <row r="208" s="24" customFormat="1" ht="15"/>
    <row r="209" s="24" customFormat="1" ht="15"/>
    <row r="210" s="24" customFormat="1" ht="15"/>
    <row r="211" s="24" customFormat="1" ht="15"/>
    <row r="212" s="24" customFormat="1" ht="15"/>
    <row r="213" s="24" customFormat="1" ht="15"/>
    <row r="214" s="24" customFormat="1" ht="15"/>
    <row r="215" s="24" customFormat="1" ht="15"/>
    <row r="216" s="24" customFormat="1" ht="15"/>
    <row r="217" s="24" customFormat="1" ht="15"/>
    <row r="218" s="24" customFormat="1" ht="15"/>
    <row r="219" s="24" customFormat="1" ht="15"/>
    <row r="220" s="24" customFormat="1" ht="15"/>
    <row r="221" s="24" customFormat="1" ht="15"/>
    <row r="222" s="24" customFormat="1" ht="15"/>
    <row r="223" s="24" customFormat="1" ht="15"/>
    <row r="224" s="24" customFormat="1" ht="15"/>
    <row r="225" s="24" customFormat="1" ht="15"/>
    <row r="226" s="24" customFormat="1" ht="15"/>
    <row r="227" s="24" customFormat="1" ht="15"/>
    <row r="228" s="24" customFormat="1" ht="15"/>
    <row r="229" s="24" customFormat="1" ht="15"/>
    <row r="230" s="24" customFormat="1" ht="15"/>
    <row r="231" s="24" customFormat="1" ht="15"/>
    <row r="232" s="24" customFormat="1" ht="15"/>
    <row r="233" s="24" customFormat="1" ht="15"/>
    <row r="234" s="24" customFormat="1" ht="15"/>
    <row r="235" s="24" customFormat="1" ht="15"/>
    <row r="236" s="24" customFormat="1" ht="15"/>
    <row r="237" s="24" customFormat="1" ht="15"/>
    <row r="238" s="24" customFormat="1" ht="15"/>
    <row r="239" s="24" customFormat="1" ht="15"/>
    <row r="240" s="24" customFormat="1" ht="15"/>
    <row r="241" s="24" customFormat="1" ht="15"/>
    <row r="242" s="24" customFormat="1" ht="15"/>
    <row r="243" s="24" customFormat="1" ht="15"/>
    <row r="244" s="24" customFormat="1" ht="15"/>
    <row r="245" s="24" customFormat="1" ht="15"/>
    <row r="246" s="24" customFormat="1" ht="15"/>
    <row r="247" s="24" customFormat="1" ht="15"/>
    <row r="248" s="24" customFormat="1" ht="15"/>
    <row r="249" s="24" customFormat="1" ht="15"/>
    <row r="250" s="24" customFormat="1" ht="15"/>
    <row r="251" s="24" customFormat="1" ht="15"/>
    <row r="252" s="24" customFormat="1" ht="15"/>
    <row r="253" s="24" customFormat="1" ht="15"/>
    <row r="254" s="24" customFormat="1" ht="15"/>
    <row r="255" s="24" customFormat="1" ht="15"/>
    <row r="256" s="24" customFormat="1" ht="15"/>
    <row r="257" s="24" customFormat="1" ht="15"/>
    <row r="258" s="24" customFormat="1" ht="15"/>
    <row r="259" s="24" customFormat="1" ht="15"/>
    <row r="260" s="24" customFormat="1" ht="15"/>
    <row r="261" s="24" customFormat="1" ht="15"/>
    <row r="262" s="24" customFormat="1" ht="15"/>
    <row r="263" s="24" customFormat="1" ht="15"/>
    <row r="264" s="24" customFormat="1" ht="15"/>
    <row r="265" s="24" customFormat="1" ht="15"/>
    <row r="266" s="24" customFormat="1" ht="15"/>
    <row r="267" s="24" customFormat="1" ht="15"/>
    <row r="268" s="24" customFormat="1" ht="15"/>
    <row r="269" s="24" customFormat="1" ht="15"/>
    <row r="270" s="24" customFormat="1" ht="15"/>
    <row r="271" s="24" customFormat="1" ht="15"/>
    <row r="272" s="24" customFormat="1" ht="15"/>
    <row r="273" s="24" customFormat="1" ht="15"/>
    <row r="274" s="24" customFormat="1" ht="15"/>
    <row r="275" s="24" customFormat="1" ht="15"/>
    <row r="276" s="24" customFormat="1" ht="15"/>
    <row r="277" s="24" customFormat="1" ht="15"/>
    <row r="278" s="24" customFormat="1" ht="15"/>
    <row r="279" s="24" customFormat="1" ht="15"/>
    <row r="280" s="24" customFormat="1" ht="15"/>
    <row r="281" s="24" customFormat="1" ht="15"/>
    <row r="282" s="24" customFormat="1" ht="15"/>
    <row r="283" s="24" customFormat="1" ht="15"/>
    <row r="284" s="24" customFormat="1" ht="15"/>
    <row r="285" s="24" customFormat="1" ht="15"/>
    <row r="286" s="24" customFormat="1" ht="15"/>
    <row r="287" s="24" customFormat="1" ht="15"/>
    <row r="288" s="24" customFormat="1" ht="15"/>
    <row r="289" s="24" customFormat="1" ht="15"/>
    <row r="290" s="24" customFormat="1" ht="15"/>
    <row r="291" s="24" customFormat="1" ht="15"/>
    <row r="292" s="24" customFormat="1" ht="15"/>
    <row r="293" s="24" customFormat="1" ht="15"/>
    <row r="294" s="24" customFormat="1" ht="15"/>
    <row r="295" s="24" customFormat="1" ht="15"/>
    <row r="296" s="24" customFormat="1" ht="15"/>
    <row r="297" s="24" customFormat="1" ht="15"/>
    <row r="298" s="24" customFormat="1" ht="15"/>
    <row r="299" s="24" customFormat="1" ht="15"/>
    <row r="300" s="24" customFormat="1" ht="15"/>
    <row r="301" s="24" customFormat="1" ht="15"/>
    <row r="302" s="24" customFormat="1" ht="15"/>
    <row r="303" s="24" customFormat="1" ht="15"/>
    <row r="304" s="24" customFormat="1" ht="15"/>
    <row r="305" s="24" customFormat="1" ht="15"/>
    <row r="306" s="24" customFormat="1" ht="15"/>
    <row r="307" s="24" customFormat="1" ht="15"/>
    <row r="308" s="24" customFormat="1" ht="15"/>
    <row r="309" s="24" customFormat="1" ht="15"/>
    <row r="310" s="24" customFormat="1" ht="15"/>
    <row r="311" s="24" customFormat="1" ht="15"/>
    <row r="312" s="24" customFormat="1" ht="15"/>
    <row r="313" s="24" customFormat="1" ht="15"/>
    <row r="314" s="24" customFormat="1" ht="15"/>
    <row r="315" s="24" customFormat="1" ht="15"/>
    <row r="316" s="24" customFormat="1" ht="15"/>
    <row r="317" s="24" customFormat="1" ht="15"/>
    <row r="318" s="24" customFormat="1" ht="15"/>
    <row r="319" s="24" customFormat="1" ht="15"/>
    <row r="320" s="24" customFormat="1" ht="15"/>
    <row r="321" s="24" customFormat="1" ht="15"/>
    <row r="322" s="24" customFormat="1" ht="15"/>
    <row r="323" s="24" customFormat="1" ht="15"/>
    <row r="324" s="24" customFormat="1" ht="15"/>
    <row r="325" s="24" customFormat="1" ht="15"/>
    <row r="326" s="24" customFormat="1" ht="15"/>
    <row r="327" s="24" customFormat="1" ht="15"/>
    <row r="328" s="24" customFormat="1" ht="15"/>
    <row r="329" s="24" customFormat="1" ht="15"/>
    <row r="330" s="24" customFormat="1" ht="15"/>
    <row r="331" s="24" customFormat="1" ht="15"/>
    <row r="332" s="24" customFormat="1" ht="15"/>
    <row r="333" s="24" customFormat="1" ht="15"/>
    <row r="334" s="24" customFormat="1" ht="15"/>
    <row r="335" s="24" customFormat="1" ht="15"/>
    <row r="336" s="24" customFormat="1" ht="15"/>
    <row r="337" s="24" customFormat="1" ht="15"/>
    <row r="338" s="24" customFormat="1" ht="15"/>
    <row r="339" s="24" customFormat="1" ht="15"/>
    <row r="340" s="24" customFormat="1" ht="15"/>
    <row r="341" s="24" customFormat="1" ht="15"/>
    <row r="342" s="24" customFormat="1" ht="15"/>
    <row r="343" s="24" customFormat="1" ht="15"/>
    <row r="344" s="24" customFormat="1" ht="15"/>
    <row r="345" s="24" customFormat="1" ht="15"/>
    <row r="346" s="24" customFormat="1" ht="15"/>
    <row r="347" s="24" customFormat="1" ht="15"/>
    <row r="348" s="24" customFormat="1" ht="15"/>
    <row r="349" s="24" customFormat="1" ht="15"/>
    <row r="350" s="24" customFormat="1" ht="15"/>
    <row r="351" s="24" customFormat="1" ht="15"/>
    <row r="352" s="24" customFormat="1" ht="15"/>
    <row r="353" s="24" customFormat="1" ht="15"/>
    <row r="354" s="24" customFormat="1" ht="15"/>
    <row r="355" s="24" customFormat="1" ht="15"/>
    <row r="356" s="24" customFormat="1" ht="15"/>
    <row r="357" s="24" customFormat="1" ht="15"/>
    <row r="358" s="24" customFormat="1" ht="15"/>
    <row r="359" s="24" customFormat="1" ht="15"/>
    <row r="360" s="24" customFormat="1" ht="15"/>
    <row r="361" s="24" customFormat="1" ht="15"/>
    <row r="362" s="24" customFormat="1" ht="15"/>
    <row r="363" s="24" customFormat="1" ht="15"/>
    <row r="364" s="24" customFormat="1" ht="15"/>
    <row r="365" s="24" customFormat="1" ht="15"/>
    <row r="366" s="24" customFormat="1" ht="15"/>
    <row r="367" s="24" customFormat="1" ht="15"/>
    <row r="368" s="24" customFormat="1" ht="15"/>
    <row r="369" s="24" customFormat="1" ht="15"/>
    <row r="370" s="24" customFormat="1" ht="15"/>
    <row r="371" s="24" customFormat="1" ht="15"/>
    <row r="372" s="24" customFormat="1" ht="15"/>
    <row r="373" s="24" customFormat="1" ht="15"/>
    <row r="374" s="24" customFormat="1" ht="15"/>
    <row r="375" s="24" customFormat="1" ht="15"/>
    <row r="376" s="24" customFormat="1" ht="15"/>
    <row r="377" s="24" customFormat="1" ht="15"/>
    <row r="378" s="24" customFormat="1" ht="15"/>
    <row r="379" s="24" customFormat="1" ht="15"/>
    <row r="380" s="24" customFormat="1" ht="15"/>
    <row r="381" s="24" customFormat="1" ht="15"/>
    <row r="382" s="24" customFormat="1" ht="15"/>
    <row r="383" s="24" customFormat="1" ht="15"/>
    <row r="384" s="24" customFormat="1" ht="15"/>
    <row r="385" s="24" customFormat="1" ht="15"/>
    <row r="386" s="24" customFormat="1" ht="15"/>
    <row r="387" s="24" customFormat="1" ht="15"/>
    <row r="388" s="24" customFormat="1" ht="15"/>
    <row r="389" s="24" customFormat="1" ht="15"/>
    <row r="390" s="24" customFormat="1" ht="15"/>
    <row r="391" s="24" customFormat="1" ht="15"/>
    <row r="392" s="24" customFormat="1" ht="15"/>
    <row r="393" s="24" customFormat="1" ht="15"/>
    <row r="394" s="24" customFormat="1" ht="15"/>
    <row r="395" s="24" customFormat="1" ht="15"/>
    <row r="396" s="24" customFormat="1" ht="15"/>
    <row r="397" s="24" customFormat="1" ht="15"/>
    <row r="398" s="24" customFormat="1" ht="15"/>
    <row r="399" s="24" customFormat="1" ht="15"/>
    <row r="400" s="24" customFormat="1" ht="15"/>
    <row r="401" s="24" customFormat="1" ht="15"/>
    <row r="402" s="24" customFormat="1" ht="15"/>
    <row r="403" s="24" customFormat="1" ht="15"/>
    <row r="404" s="24" customFormat="1" ht="15"/>
    <row r="405" s="24" customFormat="1" ht="15"/>
    <row r="406" s="24" customFormat="1" ht="15"/>
    <row r="407" s="24" customFormat="1" ht="15"/>
    <row r="408" s="24" customFormat="1" ht="15"/>
    <row r="409" s="24" customFormat="1" ht="15"/>
    <row r="410" s="24" customFormat="1" ht="15"/>
    <row r="411" s="24" customFormat="1" ht="15"/>
    <row r="412" s="24" customFormat="1" ht="15"/>
    <row r="413" s="24" customFormat="1" ht="15"/>
    <row r="414" s="24" customFormat="1" ht="15"/>
    <row r="415" s="24" customFormat="1" ht="15"/>
    <row r="416" s="24" customFormat="1" ht="15"/>
    <row r="417" s="24" customFormat="1" ht="15"/>
    <row r="418" s="24" customFormat="1" ht="15"/>
    <row r="419" s="24" customFormat="1" ht="15"/>
    <row r="420" s="24" customFormat="1" ht="15"/>
    <row r="421" s="24" customFormat="1" ht="15"/>
    <row r="422" s="24" customFormat="1" ht="15"/>
    <row r="423" s="24" customFormat="1" ht="15"/>
    <row r="424" s="24" customFormat="1" ht="15"/>
    <row r="425" s="24" customFormat="1" ht="15"/>
    <row r="426" s="24" customFormat="1" ht="15"/>
    <row r="427" s="24" customFormat="1" ht="15"/>
    <row r="428" s="24" customFormat="1" ht="15"/>
    <row r="429" s="24" customFormat="1" ht="15"/>
    <row r="430" s="24" customFormat="1" ht="15"/>
    <row r="431" s="24" customFormat="1" ht="15"/>
    <row r="432" s="24" customFormat="1" ht="15"/>
    <row r="433" s="24" customFormat="1" ht="15"/>
    <row r="434" s="24" customFormat="1" ht="15"/>
    <row r="435" s="24" customFormat="1" ht="15"/>
    <row r="436" s="24" customFormat="1" ht="15"/>
    <row r="437" s="24" customFormat="1" ht="15"/>
    <row r="438" s="24" customFormat="1" ht="15"/>
    <row r="439" s="24" customFormat="1" ht="15"/>
    <row r="440" s="24" customFormat="1" ht="15"/>
    <row r="441" s="24" customFormat="1" ht="15"/>
    <row r="442" s="24" customFormat="1" ht="15"/>
    <row r="443" s="24" customFormat="1" ht="15"/>
    <row r="444" s="24" customFormat="1" ht="15"/>
    <row r="445" s="24" customFormat="1" ht="15"/>
    <row r="446" s="24" customFormat="1" ht="15"/>
    <row r="447" s="24" customFormat="1" ht="15"/>
    <row r="448" s="24" customFormat="1" ht="15"/>
    <row r="449" s="24" customFormat="1" ht="15"/>
    <row r="450" s="24" customFormat="1" ht="15"/>
    <row r="451" s="24" customFormat="1" ht="15"/>
    <row r="452" s="24" customFormat="1" ht="15"/>
    <row r="453" s="24" customFormat="1" ht="15"/>
    <row r="454" s="24" customFormat="1" ht="15"/>
    <row r="455" s="24" customFormat="1" ht="15"/>
    <row r="456" s="24" customFormat="1" ht="15"/>
    <row r="457" s="24" customFormat="1" ht="15"/>
    <row r="458" s="24" customFormat="1" ht="15"/>
    <row r="459" s="24" customFormat="1" ht="15"/>
    <row r="460" s="24" customFormat="1" ht="15"/>
    <row r="461" s="24" customFormat="1" ht="15"/>
    <row r="462" s="24" customFormat="1" ht="15"/>
    <row r="463" s="24" customFormat="1" ht="15"/>
    <row r="464" s="24" customFormat="1" ht="15"/>
    <row r="465" s="24" customFormat="1" ht="15"/>
    <row r="466" s="24" customFormat="1" ht="15"/>
    <row r="467" s="24" customFormat="1" ht="15"/>
    <row r="468" s="24" customFormat="1" ht="15"/>
    <row r="469" s="24" customFormat="1" ht="15"/>
    <row r="470" s="24" customFormat="1" ht="15"/>
    <row r="471" s="24" customFormat="1" ht="15"/>
    <row r="472" s="24" customFormat="1" ht="15"/>
    <row r="473" s="24" customFormat="1" ht="15"/>
    <row r="474" s="24" customFormat="1" ht="15"/>
    <row r="475" s="24" customFormat="1" ht="15"/>
    <row r="476" s="24" customFormat="1" ht="15"/>
    <row r="477" s="24" customFormat="1" ht="15"/>
    <row r="478" s="24" customFormat="1" ht="15"/>
    <row r="479" s="24" customFormat="1" ht="15"/>
    <row r="480" s="24" customFormat="1" ht="15"/>
    <row r="481" s="24" customFormat="1" ht="15"/>
    <row r="482" s="24" customFormat="1" ht="15"/>
    <row r="483" s="24" customFormat="1" ht="15"/>
    <row r="484" s="24" customFormat="1" ht="15"/>
    <row r="485" s="24" customFormat="1" ht="15"/>
    <row r="486" s="24" customFormat="1" ht="15"/>
    <row r="487" s="24" customFormat="1" ht="15"/>
    <row r="488" s="24" customFormat="1" ht="15"/>
    <row r="489" s="24" customFormat="1" ht="15"/>
    <row r="490" s="24" customFormat="1" ht="15"/>
    <row r="491" s="24" customFormat="1" ht="15"/>
    <row r="492" s="24" customFormat="1" ht="15"/>
    <row r="493" s="24" customFormat="1" ht="15"/>
    <row r="494" s="24" customFormat="1" ht="15"/>
    <row r="495" s="24" customFormat="1" ht="15"/>
    <row r="496" s="24" customFormat="1" ht="15"/>
    <row r="497" s="24" customFormat="1" ht="15"/>
    <row r="498" s="24" customFormat="1" ht="15"/>
    <row r="499" s="24" customFormat="1" ht="15"/>
    <row r="500" s="24" customFormat="1" ht="15"/>
    <row r="501" s="24" customFormat="1" ht="15"/>
    <row r="502" s="24" customFormat="1" ht="15"/>
    <row r="503" s="24" customFormat="1" ht="15"/>
    <row r="504" s="24" customFormat="1" ht="15"/>
    <row r="505" s="24" customFormat="1" ht="15"/>
    <row r="506" s="24" customFormat="1" ht="15"/>
    <row r="507" s="24" customFormat="1" ht="15"/>
    <row r="508" s="24" customFormat="1" ht="15"/>
    <row r="509" s="24" customFormat="1" ht="15"/>
    <row r="510" s="24" customFormat="1" ht="15"/>
    <row r="511" s="24" customFormat="1" ht="15"/>
    <row r="512" s="24" customFormat="1" ht="15"/>
    <row r="513" s="24" customFormat="1" ht="15"/>
    <row r="514" s="24" customFormat="1" ht="15"/>
    <row r="515" s="24" customFormat="1" ht="15"/>
    <row r="516" s="24" customFormat="1" ht="15"/>
    <row r="517" s="24" customFormat="1" ht="15"/>
    <row r="518" s="24" customFormat="1" ht="15"/>
    <row r="519" s="24" customFormat="1" ht="15"/>
    <row r="520" s="24" customFormat="1" ht="15"/>
    <row r="521" s="24" customFormat="1" ht="15"/>
    <row r="522" s="24" customFormat="1" ht="15"/>
    <row r="523" s="24" customFormat="1" ht="15"/>
    <row r="524" s="24" customFormat="1" ht="15"/>
    <row r="525" s="24" customFormat="1" ht="15"/>
    <row r="526" s="24" customFormat="1" ht="15"/>
    <row r="527" s="24" customFormat="1" ht="15"/>
    <row r="528" s="24" customFormat="1" ht="15"/>
    <row r="529" s="24" customFormat="1" ht="15"/>
    <row r="530" s="24" customFormat="1" ht="15"/>
    <row r="531" s="24" customFormat="1" ht="15"/>
    <row r="532" s="24" customFormat="1" ht="15"/>
    <row r="533" s="24" customFormat="1" ht="15"/>
    <row r="534" s="24" customFormat="1" ht="15"/>
    <row r="535" s="24" customFormat="1" ht="15"/>
    <row r="536" s="24" customFormat="1" ht="15"/>
    <row r="537" s="24" customFormat="1" ht="15"/>
    <row r="538" s="24" customFormat="1" ht="15"/>
    <row r="539" s="24" customFormat="1" ht="15"/>
    <row r="540" s="24" customFormat="1" ht="15"/>
    <row r="541" s="24" customFormat="1" ht="15"/>
    <row r="542" s="24" customFormat="1" ht="15"/>
    <row r="543" s="24" customFormat="1" ht="15"/>
    <row r="544" s="24" customFormat="1" ht="15"/>
    <row r="545" s="24" customFormat="1" ht="15"/>
    <row r="546" s="24" customFormat="1" ht="15"/>
    <row r="547" s="24" customFormat="1" ht="15"/>
    <row r="548" s="24" customFormat="1" ht="15"/>
    <row r="549" s="24" customFormat="1" ht="15"/>
    <row r="550" s="24" customFormat="1" ht="15"/>
    <row r="551" s="24" customFormat="1" ht="15"/>
    <row r="552" s="24" customFormat="1" ht="15"/>
    <row r="553" s="24" customFormat="1" ht="15"/>
    <row r="554" s="24" customFormat="1" ht="15"/>
    <row r="555" s="24" customFormat="1" ht="15"/>
    <row r="556" s="24" customFormat="1" ht="15"/>
    <row r="557" s="24" customFormat="1" ht="15"/>
    <row r="558" s="24" customFormat="1" ht="15"/>
    <row r="559" s="24" customFormat="1" ht="15"/>
    <row r="560" s="24" customFormat="1" ht="15"/>
    <row r="561" s="24" customFormat="1" ht="15"/>
    <row r="562" s="24" customFormat="1" ht="15"/>
    <row r="563" s="24" customFormat="1" ht="15"/>
    <row r="564" s="24" customFormat="1" ht="15"/>
    <row r="565" s="24" customFormat="1" ht="15"/>
    <row r="566" s="24" customFormat="1" ht="15"/>
    <row r="567" s="24" customFormat="1" ht="15"/>
    <row r="568" s="24" customFormat="1" ht="15"/>
    <row r="569" s="24" customFormat="1" ht="15"/>
    <row r="570" s="24" customFormat="1" ht="15"/>
    <row r="571" s="24" customFormat="1" ht="15"/>
    <row r="572" s="24" customFormat="1" ht="15"/>
    <row r="573" s="24" customFormat="1" ht="15"/>
    <row r="574" s="24" customFormat="1" ht="15"/>
    <row r="575" s="24" customFormat="1" ht="15"/>
    <row r="576" s="24" customFormat="1" ht="15"/>
    <row r="577" s="24" customFormat="1" ht="15"/>
    <row r="578" s="24" customFormat="1" ht="15"/>
    <row r="579" s="24" customFormat="1" ht="15"/>
    <row r="580" s="24" customFormat="1" ht="15"/>
    <row r="581" s="24" customFormat="1" ht="15"/>
    <row r="582" s="24" customFormat="1" ht="15"/>
    <row r="583" s="24" customFormat="1" ht="15"/>
    <row r="584" s="24" customFormat="1" ht="15"/>
    <row r="585" s="24" customFormat="1" ht="15"/>
    <row r="586" s="24" customFormat="1" ht="15"/>
    <row r="587" s="24" customFormat="1" ht="15"/>
    <row r="588" s="24" customFormat="1" ht="15"/>
    <row r="589" s="24" customFormat="1" ht="15"/>
    <row r="590" s="24" customFormat="1" ht="15"/>
    <row r="591" s="24" customFormat="1" ht="15"/>
    <row r="592" s="24" customFormat="1" ht="15"/>
    <row r="593" s="24" customFormat="1" ht="15"/>
    <row r="594" s="24" customFormat="1" ht="15"/>
    <row r="595" s="24" customFormat="1" ht="15"/>
    <row r="596" s="24" customFormat="1" ht="15"/>
    <row r="597" s="24" customFormat="1" ht="15"/>
    <row r="598" s="24" customFormat="1" ht="15"/>
    <row r="599" s="24" customFormat="1" ht="15"/>
    <row r="600" s="24" customFormat="1" ht="15"/>
    <row r="601" s="24" customFormat="1" ht="15"/>
    <row r="602" s="24" customFormat="1" ht="15"/>
    <row r="603" s="24" customFormat="1" ht="15"/>
    <row r="604" s="24" customFormat="1" ht="15"/>
    <row r="605" s="24" customFormat="1" ht="15"/>
    <row r="606" s="24" customFormat="1" ht="15"/>
    <row r="607" s="24" customFormat="1" ht="15"/>
    <row r="608" s="24" customFormat="1" ht="15"/>
    <row r="609" s="24" customFormat="1" ht="15"/>
    <row r="610" s="24" customFormat="1" ht="15"/>
    <row r="611" s="24" customFormat="1" ht="15"/>
    <row r="612" s="24" customFormat="1" ht="15"/>
    <row r="613" s="24" customFormat="1" ht="15"/>
    <row r="614" s="24" customFormat="1" ht="15"/>
    <row r="615" s="24" customFormat="1" ht="15"/>
    <row r="616" s="24" customFormat="1" ht="15"/>
    <row r="617" s="24" customFormat="1" ht="15"/>
    <row r="618" s="24" customFormat="1" ht="15"/>
    <row r="619" s="24" customFormat="1" ht="15"/>
    <row r="620" s="24" customFormat="1" ht="15"/>
    <row r="621" s="24" customFormat="1" ht="15"/>
    <row r="622" s="24" customFormat="1" ht="15"/>
    <row r="623" s="24" customFormat="1" ht="15"/>
    <row r="624" s="24" customFormat="1" ht="15"/>
    <row r="625" s="24" customFormat="1" ht="15"/>
    <row r="626" s="24" customFormat="1" ht="15"/>
    <row r="627" s="24" customFormat="1" ht="15"/>
    <row r="628" s="24" customFormat="1" ht="15"/>
    <row r="629" s="24" customFormat="1" ht="15"/>
    <row r="630" s="24" customFormat="1" ht="15"/>
    <row r="631" s="24" customFormat="1" ht="15"/>
    <row r="632" s="24" customFormat="1" ht="15"/>
    <row r="633" s="24" customFormat="1" ht="15"/>
    <row r="634" s="24" customFormat="1" ht="15"/>
    <row r="635" s="24" customFormat="1" ht="15"/>
    <row r="636" s="24" customFormat="1" ht="15"/>
    <row r="637" s="24" customFormat="1" ht="15"/>
    <row r="638" s="24" customFormat="1" ht="15"/>
    <row r="639" s="24" customFormat="1" ht="15"/>
    <row r="640" s="24" customFormat="1" ht="15"/>
    <row r="641" s="24" customFormat="1" ht="15"/>
    <row r="642" s="24" customFormat="1" ht="15"/>
    <row r="643" s="24" customFormat="1" ht="15"/>
    <row r="644" s="24" customFormat="1" ht="15"/>
    <row r="645" s="24" customFormat="1" ht="15"/>
    <row r="646" s="24" customFormat="1" ht="15"/>
    <row r="647" s="24" customFormat="1" ht="15"/>
    <row r="648" s="24" customFormat="1" ht="15"/>
    <row r="649" s="24" customFormat="1" ht="15"/>
    <row r="650" s="24" customFormat="1" ht="15"/>
    <row r="651" s="24" customFormat="1" ht="15"/>
    <row r="652" s="24" customFormat="1" ht="15"/>
    <row r="653" s="24" customFormat="1" ht="15"/>
    <row r="654" s="24" customFormat="1" ht="15"/>
    <row r="655" s="24" customFormat="1" ht="15"/>
    <row r="656" s="24" customFormat="1" ht="15"/>
    <row r="657" s="24" customFormat="1" ht="15"/>
    <row r="658" s="24" customFormat="1" ht="15"/>
    <row r="659" s="24" customFormat="1" ht="15"/>
    <row r="660" s="24" customFormat="1" ht="15"/>
    <row r="661" s="24" customFormat="1" ht="15"/>
    <row r="662" s="24" customFormat="1" ht="15"/>
    <row r="663" s="24" customFormat="1" ht="15"/>
    <row r="664" s="24" customFormat="1" ht="15"/>
    <row r="665" s="24" customFormat="1" ht="15"/>
    <row r="666" s="24" customFormat="1" ht="15"/>
    <row r="667" s="24" customFormat="1" ht="15"/>
    <row r="668" s="24" customFormat="1" ht="15"/>
    <row r="669" s="24" customFormat="1" ht="15"/>
    <row r="670" s="24" customFormat="1" ht="15"/>
    <row r="671" s="24" customFormat="1" ht="15"/>
    <row r="672" s="24" customFormat="1" ht="15"/>
    <row r="673" s="24" customFormat="1" ht="15"/>
    <row r="674" s="24" customFormat="1" ht="15"/>
    <row r="675" s="24" customFormat="1" ht="15"/>
    <row r="676" s="24" customFormat="1" ht="15"/>
    <row r="677" s="24" customFormat="1" ht="15"/>
    <row r="678" s="24" customFormat="1" ht="15"/>
    <row r="679" s="24" customFormat="1" ht="15"/>
    <row r="680" s="24" customFormat="1" ht="15"/>
    <row r="681" s="24" customFormat="1" ht="15"/>
    <row r="682" s="24" customFormat="1" ht="15"/>
    <row r="683" s="24" customFormat="1" ht="15"/>
    <row r="684" s="24" customFormat="1" ht="15"/>
    <row r="685" s="24" customFormat="1" ht="15"/>
    <row r="686" s="24" customFormat="1" ht="15"/>
    <row r="687" s="24" customFormat="1" ht="15"/>
    <row r="688" s="24" customFormat="1" ht="15"/>
    <row r="689" s="24" customFormat="1" ht="15"/>
    <row r="690" s="24" customFormat="1" ht="15"/>
    <row r="691" s="24" customFormat="1" ht="15"/>
    <row r="692" s="24" customFormat="1" ht="15"/>
    <row r="693" s="24" customFormat="1" ht="15"/>
    <row r="694" s="24" customFormat="1" ht="15"/>
    <row r="695" s="24" customFormat="1" ht="15"/>
    <row r="696" s="24" customFormat="1" ht="15"/>
    <row r="697" s="24" customFormat="1" ht="15"/>
    <row r="698" s="24" customFormat="1" ht="15"/>
    <row r="699" s="24" customFormat="1" ht="15"/>
    <row r="700" s="24" customFormat="1" ht="15"/>
    <row r="701" s="24" customFormat="1" ht="15"/>
    <row r="702" s="24" customFormat="1" ht="15"/>
    <row r="703" s="24" customFormat="1" ht="15"/>
    <row r="704" s="24" customFormat="1" ht="15"/>
    <row r="705" s="24" customFormat="1" ht="15"/>
    <row r="706" s="24" customFormat="1" ht="15"/>
    <row r="707" s="24" customFormat="1" ht="15"/>
    <row r="708" s="24" customFormat="1" ht="15"/>
    <row r="709" s="24" customFormat="1" ht="15"/>
    <row r="710" s="24" customFormat="1" ht="15"/>
    <row r="711" s="24" customFormat="1" ht="15"/>
    <row r="712" s="24" customFormat="1" ht="15"/>
    <row r="713" s="24" customFormat="1" ht="15"/>
    <row r="714" s="24" customFormat="1" ht="15"/>
    <row r="715" s="24" customFormat="1" ht="15"/>
    <row r="716" s="24" customFormat="1" ht="15"/>
    <row r="717" s="24" customFormat="1" ht="15"/>
    <row r="718" s="24" customFormat="1" ht="15"/>
    <row r="719" s="24" customFormat="1" ht="15"/>
    <row r="720" s="24" customFormat="1" ht="15"/>
    <row r="721" s="24" customFormat="1" ht="15"/>
    <row r="722" s="24" customFormat="1" ht="15"/>
    <row r="723" s="24" customFormat="1" ht="15"/>
    <row r="724" s="24" customFormat="1" ht="15"/>
    <row r="725" s="24" customFormat="1" ht="15"/>
    <row r="726" s="24" customFormat="1" ht="15"/>
    <row r="727" s="24" customFormat="1" ht="15"/>
    <row r="728" s="24" customFormat="1" ht="15"/>
    <row r="729" s="24" customFormat="1" ht="15"/>
    <row r="730" s="24" customFormat="1" ht="15"/>
    <row r="731" s="24" customFormat="1" ht="15"/>
    <row r="732" s="24" customFormat="1" ht="15"/>
    <row r="733" s="24" customFormat="1" ht="15"/>
    <row r="734" s="24" customFormat="1" ht="15"/>
    <row r="735" s="24" customFormat="1" ht="15"/>
    <row r="736" s="24" customFormat="1" ht="15"/>
    <row r="737" s="24" customFormat="1" ht="15"/>
    <row r="738" s="24" customFormat="1" ht="15"/>
    <row r="739" s="24" customFormat="1" ht="15"/>
    <row r="740" s="24" customFormat="1" ht="15"/>
    <row r="741" s="24" customFormat="1" ht="15"/>
    <row r="742" s="24" customFormat="1" ht="15"/>
    <row r="743" s="24" customFormat="1" ht="15"/>
    <row r="744" s="24" customFormat="1" ht="15"/>
    <row r="745" s="24" customFormat="1" ht="15"/>
    <row r="746" s="24" customFormat="1" ht="15"/>
    <row r="747" s="24" customFormat="1" ht="15"/>
    <row r="748" s="24" customFormat="1" ht="15"/>
    <row r="749" s="24" customFormat="1" ht="15"/>
    <row r="750" s="24" customFormat="1" ht="15"/>
    <row r="751" s="24" customFormat="1" ht="15"/>
    <row r="752" s="24" customFormat="1" ht="15"/>
    <row r="753" s="24" customFormat="1" ht="15"/>
    <row r="754" s="24" customFormat="1" ht="15"/>
    <row r="755" s="24" customFormat="1" ht="15"/>
    <row r="756" s="24" customFormat="1" ht="15"/>
    <row r="757" s="24" customFormat="1" ht="15"/>
    <row r="758" s="24" customFormat="1" ht="15"/>
    <row r="759" s="24" customFormat="1" ht="15"/>
    <row r="760" s="24" customFormat="1" ht="15"/>
    <row r="761" s="24" customFormat="1" ht="15"/>
    <row r="762" s="24" customFormat="1" ht="15"/>
    <row r="763" s="24" customFormat="1" ht="15"/>
    <row r="764" s="24" customFormat="1" ht="15"/>
    <row r="765" s="24" customFormat="1" ht="15"/>
    <row r="766" s="24" customFormat="1" ht="15"/>
    <row r="767" s="24" customFormat="1" ht="15"/>
    <row r="768" s="24" customFormat="1" ht="15"/>
    <row r="769" s="24" customFormat="1" ht="15"/>
    <row r="770" s="24" customFormat="1" ht="15"/>
    <row r="771" s="24" customFormat="1" ht="15"/>
    <row r="772" s="24" customFormat="1" ht="15"/>
    <row r="773" s="24" customFormat="1" ht="15"/>
    <row r="774" s="24" customFormat="1" ht="15"/>
    <row r="775" s="24" customFormat="1" ht="15"/>
    <row r="776" s="24" customFormat="1" ht="15"/>
    <row r="777" s="24" customFormat="1" ht="15"/>
    <row r="778" s="24" customFormat="1" ht="15"/>
    <row r="779" s="24" customFormat="1" ht="15"/>
    <row r="780" s="24" customFormat="1" ht="15"/>
    <row r="781" s="24" customFormat="1" ht="15"/>
    <row r="782" s="24" customFormat="1" ht="15"/>
    <row r="783" s="24" customFormat="1" ht="15"/>
    <row r="784" s="24" customFormat="1" ht="15"/>
    <row r="785" s="24" customFormat="1" ht="15"/>
    <row r="786" s="24" customFormat="1" ht="15"/>
    <row r="787" s="24" customFormat="1" ht="15"/>
    <row r="788" s="24" customFormat="1" ht="15"/>
    <row r="789" s="24" customFormat="1" ht="15"/>
    <row r="790" s="24" customFormat="1" ht="15"/>
    <row r="791" s="24" customFormat="1" ht="15"/>
    <row r="792" s="24" customFormat="1" ht="15"/>
    <row r="793" s="24" customFormat="1" ht="15"/>
    <row r="794" s="24" customFormat="1" ht="15"/>
    <row r="795" s="24" customFormat="1" ht="15"/>
    <row r="796" s="24" customFormat="1" ht="15"/>
    <row r="797" s="24" customFormat="1" ht="15"/>
    <row r="798" s="24" customFormat="1" ht="15"/>
    <row r="799" s="24" customFormat="1" ht="15"/>
    <row r="800" s="24" customFormat="1" ht="15"/>
    <row r="801" s="24" customFormat="1" ht="15"/>
    <row r="802" s="24" customFormat="1" ht="15"/>
    <row r="803" s="24" customFormat="1" ht="15"/>
    <row r="804" s="24" customFormat="1" ht="15"/>
    <row r="805" s="24" customFormat="1" ht="15"/>
    <row r="806" s="24" customFormat="1" ht="15"/>
    <row r="807" s="24" customFormat="1" ht="15"/>
    <row r="808" s="24" customFormat="1" ht="15"/>
    <row r="809" s="24" customFormat="1" ht="15"/>
    <row r="810" s="24" customFormat="1" ht="15"/>
    <row r="811" s="24" customFormat="1" ht="15"/>
    <row r="812" s="24" customFormat="1" ht="15"/>
    <row r="813" s="24" customFormat="1" ht="15"/>
    <row r="814" s="24" customFormat="1" ht="15"/>
    <row r="815" s="24" customFormat="1" ht="15"/>
    <row r="816" s="24" customFormat="1" ht="15"/>
    <row r="817" s="24" customFormat="1" ht="15"/>
    <row r="818" s="24" customFormat="1" ht="15"/>
    <row r="819" s="24" customFormat="1" ht="15"/>
    <row r="820" s="24" customFormat="1" ht="15"/>
    <row r="821" s="24" customFormat="1" ht="15"/>
    <row r="822" s="24" customFormat="1" ht="15"/>
    <row r="823" s="24" customFormat="1" ht="15"/>
    <row r="824" s="24" customFormat="1" ht="15"/>
    <row r="825" s="24" customFormat="1" ht="15"/>
    <row r="826" s="24" customFormat="1" ht="15"/>
    <row r="827" s="24" customFormat="1" ht="15"/>
    <row r="828" s="24" customFormat="1" ht="15"/>
    <row r="829" s="24" customFormat="1" ht="15"/>
    <row r="830" s="24" customFormat="1" ht="15"/>
    <row r="831" s="24" customFormat="1" ht="15"/>
    <row r="832" s="24" customFormat="1" ht="15"/>
    <row r="833" s="24" customFormat="1" ht="15"/>
    <row r="834" s="24" customFormat="1" ht="15"/>
    <row r="835" s="24" customFormat="1" ht="15"/>
    <row r="836" s="24" customFormat="1" ht="15"/>
    <row r="837" s="24" customFormat="1" ht="15"/>
    <row r="838" s="24" customFormat="1" ht="15"/>
    <row r="839" s="24" customFormat="1" ht="15"/>
    <row r="840" s="24" customFormat="1" ht="15"/>
    <row r="841" s="24" customFormat="1" ht="15"/>
    <row r="842" s="24" customFormat="1" ht="15"/>
    <row r="843" s="24" customFormat="1" ht="15"/>
    <row r="844" s="24" customFormat="1" ht="15"/>
    <row r="845" s="24" customFormat="1" ht="15"/>
    <row r="846" s="24" customFormat="1" ht="15"/>
    <row r="847" s="24" customFormat="1" ht="15"/>
    <row r="848" s="24" customFormat="1" ht="15"/>
    <row r="849" s="24" customFormat="1" ht="15"/>
    <row r="850" s="24" customFormat="1" ht="15"/>
    <row r="851" s="24" customFormat="1" ht="15"/>
    <row r="852" s="24" customFormat="1" ht="15"/>
    <row r="853" s="24" customFormat="1" ht="15"/>
    <row r="854" s="24" customFormat="1" ht="15"/>
    <row r="855" s="24" customFormat="1" ht="15"/>
    <row r="856" s="24" customFormat="1" ht="15"/>
    <row r="857" s="24" customFormat="1" ht="15"/>
    <row r="858" s="24" customFormat="1" ht="15"/>
    <row r="859" s="24" customFormat="1" ht="15"/>
    <row r="860" s="24" customFormat="1" ht="15"/>
    <row r="861" s="24" customFormat="1" ht="15"/>
    <row r="862" s="24" customFormat="1" ht="15"/>
    <row r="863" s="24" customFormat="1" ht="15"/>
    <row r="864" s="24" customFormat="1" ht="15"/>
    <row r="865" s="24" customFormat="1" ht="15"/>
    <row r="866" s="24" customFormat="1" ht="15"/>
    <row r="867" s="24" customFormat="1" ht="15"/>
    <row r="868" s="24" customFormat="1" ht="15"/>
    <row r="869" s="24" customFormat="1" ht="15"/>
    <row r="870" s="24" customFormat="1" ht="15"/>
    <row r="871" s="24" customFormat="1" ht="15"/>
    <row r="872" s="24" customFormat="1" ht="15"/>
    <row r="873" s="24" customFormat="1" ht="15"/>
    <row r="874" s="24" customFormat="1" ht="15"/>
    <row r="875" s="24" customFormat="1" ht="15"/>
    <row r="876" s="24" customFormat="1" ht="15"/>
    <row r="877" s="24" customFormat="1" ht="15"/>
    <row r="878" s="24" customFormat="1" ht="15"/>
    <row r="879" s="24" customFormat="1" ht="15"/>
    <row r="880" s="24" customFormat="1" ht="15"/>
    <row r="881" s="24" customFormat="1" ht="15"/>
    <row r="882" s="24" customFormat="1" ht="15"/>
    <row r="883" s="24" customFormat="1" ht="15"/>
    <row r="884" s="24" customFormat="1" ht="15"/>
    <row r="885" s="24" customFormat="1" ht="15"/>
    <row r="886" s="24" customFormat="1" ht="15"/>
    <row r="887" s="24" customFormat="1" ht="15"/>
    <row r="888" s="24" customFormat="1" ht="15"/>
    <row r="889" s="24" customFormat="1" ht="15"/>
    <row r="890" s="24" customFormat="1" ht="15"/>
    <row r="891" s="24" customFormat="1" ht="15"/>
    <row r="892" s="24" customFormat="1" ht="15"/>
    <row r="893" s="24" customFormat="1" ht="15"/>
    <row r="894" s="24" customFormat="1" ht="15"/>
    <row r="895" s="24" customFormat="1" ht="15"/>
    <row r="896" s="24" customFormat="1" ht="15"/>
    <row r="897" s="24" customFormat="1" ht="15"/>
    <row r="898" s="24" customFormat="1" ht="15"/>
    <row r="899" s="24" customFormat="1" ht="15"/>
    <row r="900" s="24" customFormat="1" ht="15"/>
    <row r="901" s="24" customFormat="1" ht="15"/>
    <row r="902" s="24" customFormat="1" ht="15"/>
    <row r="903" s="24" customFormat="1" ht="15"/>
    <row r="904" s="24" customFormat="1" ht="15"/>
    <row r="905" s="24" customFormat="1" ht="15"/>
    <row r="906" s="24" customFormat="1" ht="15"/>
    <row r="907" s="24" customFormat="1" ht="15"/>
    <row r="908" s="24" customFormat="1" ht="15"/>
    <row r="909" s="24" customFormat="1" ht="15"/>
    <row r="910" s="24" customFormat="1" ht="15"/>
    <row r="911" s="24" customFormat="1" ht="15"/>
    <row r="912" s="24" customFormat="1" ht="15"/>
    <row r="913" s="24" customFormat="1" ht="15"/>
    <row r="914" s="24" customFormat="1" ht="15"/>
    <row r="915" s="24" customFormat="1" ht="15"/>
    <row r="916" s="24" customFormat="1" ht="15"/>
    <row r="917" s="24" customFormat="1" ht="15"/>
    <row r="918" s="24" customFormat="1" ht="15"/>
    <row r="919" s="24" customFormat="1" ht="15"/>
    <row r="920" s="24" customFormat="1" ht="15"/>
    <row r="921" s="24" customFormat="1" ht="15"/>
    <row r="922" s="24" customFormat="1" ht="15"/>
    <row r="923" s="24" customFormat="1" ht="15"/>
    <row r="924" s="24" customFormat="1" ht="15"/>
    <row r="925" s="24" customFormat="1" ht="15"/>
    <row r="926" s="24" customFormat="1" ht="15"/>
    <row r="927" s="24" customFormat="1" ht="15"/>
    <row r="928" s="24" customFormat="1" ht="15"/>
    <row r="929" s="24" customFormat="1" ht="15"/>
    <row r="930" s="24" customFormat="1" ht="15"/>
    <row r="931" s="24" customFormat="1" ht="15"/>
    <row r="932" s="24" customFormat="1" ht="15"/>
    <row r="933" s="24" customFormat="1" ht="15"/>
    <row r="934" s="24" customFormat="1" ht="15"/>
    <row r="935" s="24" customFormat="1" ht="15"/>
    <row r="936" s="24" customFormat="1" ht="15"/>
    <row r="937" s="24" customFormat="1" ht="15"/>
    <row r="938" s="24" customFormat="1" ht="15"/>
    <row r="939" s="24" customFormat="1" ht="15"/>
    <row r="940" s="24" customFormat="1" ht="15"/>
    <row r="941" s="24" customFormat="1" ht="15"/>
    <row r="942" s="24" customFormat="1" ht="15"/>
    <row r="943" s="24" customFormat="1" ht="15"/>
    <row r="944" s="24" customFormat="1" ht="15"/>
    <row r="945" s="24" customFormat="1" ht="15"/>
    <row r="946" s="24" customFormat="1" ht="15"/>
    <row r="947" s="24" customFormat="1" ht="15"/>
    <row r="948" s="24" customFormat="1" ht="15"/>
    <row r="949" s="24" customFormat="1" ht="15"/>
    <row r="950" s="24" customFormat="1" ht="15"/>
    <row r="951" s="24" customFormat="1" ht="15"/>
    <row r="952" s="24" customFormat="1" ht="15"/>
    <row r="953" s="24" customFormat="1" ht="15"/>
    <row r="954" s="24" customFormat="1" ht="15"/>
    <row r="955" s="24" customFormat="1" ht="15"/>
    <row r="956" s="24" customFormat="1" ht="15"/>
    <row r="957" s="24" customFormat="1" ht="15"/>
    <row r="958" s="24" customFormat="1" ht="15"/>
    <row r="959" s="24" customFormat="1" ht="15"/>
    <row r="960" s="24" customFormat="1" ht="15"/>
    <row r="961" s="24" customFormat="1" ht="15"/>
    <row r="962" s="24" customFormat="1" ht="15"/>
    <row r="963" s="24" customFormat="1" ht="15"/>
    <row r="964" s="24" customFormat="1" ht="15"/>
    <row r="965" s="24" customFormat="1" ht="15"/>
    <row r="966" s="24" customFormat="1" ht="15"/>
    <row r="967" s="24" customFormat="1" ht="15"/>
    <row r="968" s="24" customFormat="1" ht="15"/>
    <row r="969" s="24" customFormat="1" ht="15"/>
    <row r="970" s="24" customFormat="1" ht="15"/>
    <row r="971" s="24" customFormat="1" ht="15"/>
    <row r="972" s="24" customFormat="1" ht="15"/>
    <row r="973" s="24" customFormat="1" ht="15"/>
    <row r="974" s="24" customFormat="1" ht="15"/>
    <row r="975" s="24" customFormat="1" ht="15"/>
    <row r="976" s="24" customFormat="1" ht="15"/>
    <row r="977" s="24" customFormat="1" ht="15"/>
    <row r="978" s="24" customFormat="1" ht="15"/>
    <row r="979" s="24" customFormat="1" ht="15"/>
    <row r="980" s="24" customFormat="1" ht="15"/>
    <row r="981" s="24" customFormat="1" ht="15"/>
    <row r="982" s="24" customFormat="1" ht="15"/>
    <row r="983" s="24" customFormat="1" ht="15"/>
    <row r="984" s="24" customFormat="1" ht="15"/>
    <row r="985" s="24" customFormat="1" ht="15"/>
    <row r="986" s="24" customFormat="1" ht="15"/>
    <row r="987" s="24" customFormat="1" ht="15"/>
    <row r="988" s="24" customFormat="1" ht="15"/>
    <row r="989" s="24" customFormat="1" ht="15"/>
    <row r="990" s="24" customFormat="1" ht="15"/>
    <row r="991" s="24" customFormat="1" ht="15"/>
    <row r="992" s="24" customFormat="1" ht="15"/>
    <row r="993" s="24" customFormat="1" ht="15"/>
    <row r="994" s="24" customFormat="1" ht="15"/>
    <row r="995" s="24" customFormat="1" ht="15"/>
    <row r="996" s="24" customFormat="1" ht="15"/>
    <row r="997" s="24" customFormat="1" ht="15"/>
    <row r="998" s="24" customFormat="1" ht="15"/>
    <row r="999" s="24" customFormat="1" ht="15"/>
    <row r="1000" s="24" customFormat="1" ht="15"/>
    <row r="1001" s="24" customFormat="1" ht="15"/>
    <row r="1002" s="24" customFormat="1" ht="15"/>
    <row r="1003" s="24" customFormat="1" ht="15"/>
    <row r="1004" s="24" customFormat="1" ht="15"/>
    <row r="1005" s="24" customFormat="1" ht="15"/>
    <row r="1006" s="24" customFormat="1" ht="15"/>
    <row r="1007" s="24" customFormat="1" ht="15"/>
    <row r="1008" s="24" customFormat="1" ht="15"/>
    <row r="1009" s="24" customFormat="1" ht="15"/>
    <row r="1010" s="24" customFormat="1" ht="15"/>
    <row r="1011" s="24" customFormat="1" ht="15"/>
    <row r="1012" s="24" customFormat="1" ht="15"/>
    <row r="1013" s="24" customFormat="1" ht="15"/>
    <row r="1014" s="24" customFormat="1" ht="15"/>
    <row r="1015" s="24" customFormat="1" ht="15"/>
    <row r="1016" s="24" customFormat="1" ht="15"/>
    <row r="1017" s="24" customFormat="1" ht="15"/>
    <row r="1018" s="24" customFormat="1" ht="15"/>
    <row r="1019" s="24" customFormat="1" ht="15"/>
    <row r="1020" s="24" customFormat="1" ht="15"/>
    <row r="1021" s="24" customFormat="1" ht="15"/>
    <row r="1022" s="24" customFormat="1" ht="15"/>
    <row r="1023" s="24" customFormat="1" ht="15"/>
    <row r="1024" s="24" customFormat="1" ht="15"/>
    <row r="1025" s="24" customFormat="1" ht="15"/>
    <row r="1026" s="24" customFormat="1" ht="15"/>
    <row r="1027" s="24" customFormat="1" ht="15"/>
    <row r="1028" s="24" customFormat="1" ht="15"/>
    <row r="1029" s="24" customFormat="1" ht="15"/>
    <row r="1030" s="24" customFormat="1" ht="15"/>
    <row r="1031" s="24" customFormat="1" ht="15"/>
    <row r="1032" s="24" customFormat="1" ht="15"/>
    <row r="1033" s="24" customFormat="1" ht="15"/>
    <row r="1034" s="24" customFormat="1" ht="15"/>
    <row r="1035" s="24" customFormat="1" ht="15"/>
    <row r="1036" s="24" customFormat="1" ht="15"/>
    <row r="1037" s="24" customFormat="1" ht="15"/>
    <row r="1038" s="24" customFormat="1" ht="15"/>
    <row r="1039" s="24" customFormat="1" ht="15"/>
    <row r="1040" s="24" customFormat="1" ht="15"/>
    <row r="1041" s="24" customFormat="1" ht="15"/>
    <row r="1042" s="24" customFormat="1" ht="15"/>
    <row r="1043" s="24" customFormat="1" ht="15"/>
    <row r="1044" s="24" customFormat="1" ht="15"/>
    <row r="1045" s="24" customFormat="1" ht="15"/>
    <row r="1046" s="24" customFormat="1" ht="15"/>
    <row r="1047" s="24" customFormat="1" ht="15"/>
    <row r="1048" s="24" customFormat="1" ht="15"/>
    <row r="1049" s="24" customFormat="1" ht="15"/>
    <row r="1050" s="24" customFormat="1" ht="15"/>
    <row r="1051" s="24" customFormat="1" ht="15"/>
    <row r="1052" s="24" customFormat="1" ht="15"/>
    <row r="1053" s="24" customFormat="1" ht="15"/>
    <row r="1054" s="24" customFormat="1" ht="15"/>
    <row r="1055" s="24" customFormat="1" ht="15"/>
    <row r="1056" s="24" customFormat="1" ht="15"/>
    <row r="1057" s="24" customFormat="1" ht="15"/>
    <row r="1058" s="24" customFormat="1" ht="15"/>
    <row r="1059" s="24" customFormat="1" ht="15"/>
    <row r="1060" s="24" customFormat="1" ht="15"/>
    <row r="1061" s="24" customFormat="1" ht="15"/>
    <row r="1062" s="24" customFormat="1" ht="15"/>
    <row r="1063" s="24" customFormat="1" ht="15"/>
    <row r="1064" s="24" customFormat="1" ht="15"/>
    <row r="1065" s="24" customFormat="1" ht="15"/>
    <row r="1066" s="24" customFormat="1" ht="15"/>
    <row r="1067" s="24" customFormat="1" ht="15"/>
    <row r="1068" s="24" customFormat="1" ht="15"/>
    <row r="1069" s="24" customFormat="1" ht="15"/>
    <row r="1070" s="24" customFormat="1" ht="15"/>
    <row r="1071" s="24" customFormat="1" ht="15"/>
    <row r="1072" s="24" customFormat="1" ht="15"/>
    <row r="1073" s="24" customFormat="1" ht="15"/>
    <row r="1074" s="24" customFormat="1" ht="15"/>
    <row r="1075" s="24" customFormat="1" ht="15"/>
    <row r="1076" s="24" customFormat="1" ht="15"/>
    <row r="1077" s="24" customFormat="1" ht="15"/>
    <row r="1078" s="24" customFormat="1" ht="15"/>
    <row r="1079" s="24" customFormat="1" ht="15"/>
    <row r="1080" s="24" customFormat="1" ht="15"/>
    <row r="1081" s="24" customFormat="1" ht="15"/>
    <row r="1082" s="24" customFormat="1" ht="15"/>
    <row r="1083" s="24" customFormat="1" ht="15"/>
    <row r="1084" s="24" customFormat="1" ht="15"/>
    <row r="1085" s="24" customFormat="1" ht="15"/>
    <row r="1086" s="24" customFormat="1" ht="15"/>
    <row r="1087" s="24" customFormat="1" ht="15"/>
    <row r="1088" s="24" customFormat="1" ht="15"/>
    <row r="1089" s="24" customFormat="1" ht="15"/>
    <row r="1090" s="24" customFormat="1" ht="15"/>
    <row r="1091" s="24" customFormat="1" ht="15"/>
    <row r="1092" s="24" customFormat="1" ht="15"/>
    <row r="1093" s="24" customFormat="1" ht="15"/>
    <row r="1094" s="24" customFormat="1" ht="15"/>
    <row r="1095" s="24" customFormat="1" ht="15"/>
    <row r="1096" s="24" customFormat="1" ht="15"/>
    <row r="1097" s="24" customFormat="1" ht="15"/>
    <row r="1098" s="24" customFormat="1" ht="15"/>
    <row r="1099" s="24" customFormat="1" ht="15"/>
    <row r="1100" s="24" customFormat="1" ht="15"/>
    <row r="1101" s="24" customFormat="1" ht="15"/>
    <row r="1102" s="24" customFormat="1" ht="15"/>
    <row r="1103" s="24" customFormat="1" ht="15"/>
    <row r="1104" s="24" customFormat="1" ht="15"/>
    <row r="1105" s="24" customFormat="1" ht="15"/>
    <row r="1106" s="24" customFormat="1" ht="15"/>
    <row r="1107" s="24" customFormat="1" ht="15"/>
    <row r="1108" s="24" customFormat="1" ht="15"/>
    <row r="1109" s="24" customFormat="1" ht="15"/>
    <row r="1110" s="24" customFormat="1" ht="15"/>
    <row r="1111" s="24" customFormat="1" ht="15"/>
    <row r="1112" s="24" customFormat="1" ht="15"/>
    <row r="1113" s="24" customFormat="1" ht="15"/>
    <row r="1114" s="24" customFormat="1" ht="15"/>
    <row r="1115" s="24" customFormat="1" ht="15"/>
    <row r="1116" s="24" customFormat="1" ht="15"/>
    <row r="1117" s="24" customFormat="1" ht="15"/>
    <row r="1118" s="24" customFormat="1" ht="15"/>
    <row r="1119" s="24" customFormat="1" ht="15"/>
    <row r="1120" s="24" customFormat="1" ht="15"/>
    <row r="1121" s="24" customFormat="1" ht="15"/>
    <row r="1122" s="24" customFormat="1" ht="15"/>
    <row r="1123" s="24" customFormat="1" ht="15"/>
    <row r="1124" s="24" customFormat="1" ht="15"/>
    <row r="1125" s="24" customFormat="1" ht="15"/>
    <row r="1126" s="24" customFormat="1" ht="15"/>
    <row r="1127" s="24" customFormat="1" ht="15"/>
    <row r="1128" s="24" customFormat="1" ht="15"/>
    <row r="1129" s="24" customFormat="1" ht="15"/>
    <row r="1130" s="24" customFormat="1" ht="15"/>
    <row r="1131" s="24" customFormat="1" ht="15"/>
    <row r="1132" s="24" customFormat="1" ht="15"/>
    <row r="1133" s="24" customFormat="1" ht="15"/>
    <row r="1134" s="24" customFormat="1" ht="15"/>
    <row r="1135" s="24" customFormat="1" ht="15"/>
    <row r="1136" s="24" customFormat="1" ht="15"/>
    <row r="1137" s="24" customFormat="1" ht="15"/>
    <row r="1138" s="24" customFormat="1" ht="15"/>
    <row r="1139" s="24" customFormat="1" ht="15"/>
    <row r="1140" s="24" customFormat="1" ht="15"/>
    <row r="1141" s="24" customFormat="1" ht="15"/>
    <row r="1142" s="24" customFormat="1" ht="15"/>
    <row r="1143" s="24" customFormat="1" ht="15"/>
    <row r="1144" s="24" customFormat="1" ht="15"/>
    <row r="1145" s="24" customFormat="1" ht="15"/>
    <row r="1146" s="24" customFormat="1" ht="15"/>
    <row r="1147" s="24" customFormat="1" ht="15"/>
    <row r="1148" s="24" customFormat="1" ht="15"/>
    <row r="1149" s="24" customFormat="1" ht="15"/>
    <row r="1150" s="24" customFormat="1" ht="15"/>
    <row r="1151" s="24" customFormat="1" ht="15"/>
    <row r="1152" s="24" customFormat="1" ht="15"/>
    <row r="1153" s="24" customFormat="1" ht="15"/>
    <row r="1154" s="24" customFormat="1" ht="15"/>
    <row r="1155" s="24" customFormat="1" ht="15"/>
    <row r="1156" s="24" customFormat="1" ht="15"/>
    <row r="1157" s="24" customFormat="1" ht="15"/>
    <row r="1158" s="24" customFormat="1" ht="15"/>
    <row r="1159" s="24" customFormat="1" ht="15"/>
    <row r="1160" s="24" customFormat="1" ht="15"/>
    <row r="1161" s="24" customFormat="1" ht="15"/>
    <row r="1162" s="24" customFormat="1" ht="15"/>
    <row r="1163" s="24" customFormat="1" ht="15"/>
    <row r="1164" s="24" customFormat="1" ht="15"/>
    <row r="1165" s="24" customFormat="1" ht="15"/>
    <row r="1166" s="24" customFormat="1" ht="15"/>
    <row r="1167" s="24" customFormat="1" ht="15"/>
    <row r="1168" s="24" customFormat="1" ht="15"/>
    <row r="1169" s="24" customFormat="1" ht="15"/>
    <row r="1170" s="24" customFormat="1" ht="15"/>
    <row r="1171" s="24" customFormat="1" ht="15"/>
    <row r="1172" s="24" customFormat="1" ht="15"/>
    <row r="1173" s="24" customFormat="1" ht="15"/>
    <row r="1174" s="24" customFormat="1" ht="15"/>
    <row r="1175" s="24" customFormat="1" ht="15"/>
    <row r="1176" s="24" customFormat="1" ht="15"/>
    <row r="1177" s="24" customFormat="1" ht="15"/>
    <row r="1178" s="24" customFormat="1" ht="15"/>
    <row r="1179" s="24" customFormat="1" ht="15"/>
    <row r="1180" s="24" customFormat="1" ht="15"/>
    <row r="1181" s="24" customFormat="1" ht="15"/>
    <row r="1182" s="24" customFormat="1" ht="15"/>
    <row r="1183" s="24" customFormat="1" ht="15"/>
    <row r="1184" s="24" customFormat="1" ht="15"/>
    <row r="1185" s="24" customFormat="1" ht="15"/>
    <row r="1186" s="24" customFormat="1" ht="15"/>
    <row r="1187" s="24" customFormat="1" ht="15"/>
    <row r="1188" s="24" customFormat="1" ht="15"/>
    <row r="1189" s="24" customFormat="1" ht="15"/>
    <row r="1190" s="24" customFormat="1" ht="15"/>
    <row r="1191" s="24" customFormat="1" ht="15"/>
    <row r="1192" s="24" customFormat="1" ht="15"/>
    <row r="1193" s="24" customFormat="1" ht="15"/>
    <row r="1194" s="24" customFormat="1" ht="15"/>
    <row r="1195" s="24" customFormat="1" ht="15"/>
    <row r="1196" s="24" customFormat="1" ht="15"/>
    <row r="1197" s="24" customFormat="1" ht="15"/>
    <row r="1198" s="24" customFormat="1" ht="15"/>
    <row r="1199" s="24" customFormat="1" ht="15"/>
    <row r="1200" s="24" customFormat="1" ht="15"/>
    <row r="1201" s="24" customFormat="1" ht="15"/>
    <row r="1202" s="24" customFormat="1" ht="15"/>
    <row r="1203" s="24" customFormat="1" ht="15"/>
    <row r="1204" s="24" customFormat="1" ht="15"/>
    <row r="1205" s="24" customFormat="1" ht="15"/>
    <row r="1206" s="24" customFormat="1" ht="15"/>
    <row r="1207" s="24" customFormat="1" ht="15"/>
    <row r="1208" s="24" customFormat="1" ht="15"/>
    <row r="1209" s="24" customFormat="1" ht="15"/>
    <row r="1210" s="24" customFormat="1" ht="15"/>
    <row r="1211" s="24" customFormat="1" ht="15"/>
    <row r="1212" s="24" customFormat="1" ht="15"/>
    <row r="1213" s="24" customFormat="1" ht="15"/>
    <row r="1214" s="24" customFormat="1" ht="15"/>
    <row r="1215" s="24" customFormat="1" ht="15"/>
    <row r="1216" s="24" customFormat="1" ht="15"/>
    <row r="1217" s="24" customFormat="1" ht="15"/>
    <row r="1218" s="24" customFormat="1" ht="15"/>
    <row r="1219" s="24" customFormat="1" ht="15"/>
    <row r="1220" s="24" customFormat="1" ht="15"/>
    <row r="1221" s="24" customFormat="1" ht="15"/>
    <row r="1222" s="24" customFormat="1" ht="15"/>
    <row r="1223" s="24" customFormat="1" ht="15"/>
    <row r="1224" s="24" customFormat="1" ht="15"/>
    <row r="1225" s="24" customFormat="1" ht="15"/>
    <row r="1226" s="24" customFormat="1" ht="15"/>
    <row r="1227" s="24" customFormat="1" ht="15"/>
    <row r="1228" s="24" customFormat="1" ht="15"/>
    <row r="1229" s="24" customFormat="1" ht="15"/>
    <row r="1230" s="24" customFormat="1" ht="15"/>
    <row r="1231" s="24" customFormat="1" ht="15"/>
    <row r="1232" s="24" customFormat="1" ht="15"/>
    <row r="1233" s="24" customFormat="1" ht="15"/>
    <row r="1234" s="24" customFormat="1" ht="15"/>
    <row r="1235" s="24" customFormat="1" ht="15"/>
    <row r="1236" s="24" customFormat="1" ht="15"/>
    <row r="1237" s="24" customFormat="1" ht="15"/>
    <row r="1238" s="24" customFormat="1" ht="15"/>
    <row r="1239" s="24" customFormat="1" ht="15"/>
    <row r="1240" s="24" customFormat="1" ht="15"/>
    <row r="1241" s="24" customFormat="1" ht="15"/>
    <row r="1242" s="24" customFormat="1" ht="15"/>
    <row r="1243" s="24" customFormat="1" ht="15"/>
    <row r="1244" s="24" customFormat="1" ht="15"/>
  </sheetData>
  <sheetProtection password="FA9C" sheet="1"/>
  <mergeCells count="1">
    <mergeCell ref="B8:F1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2:J94"/>
  <sheetViews>
    <sheetView zoomScale="80" zoomScaleNormal="80" zoomScalePageLayoutView="0" workbookViewId="0" topLeftCell="A1">
      <pane ySplit="14" topLeftCell="A15" activePane="bottomLeft" state="frozen"/>
      <selection pane="topLeft" activeCell="B1" sqref="B1"/>
      <selection pane="bottomLeft" activeCell="J32" sqref="J32"/>
    </sheetView>
  </sheetViews>
  <sheetFormatPr defaultColWidth="9.140625" defaultRowHeight="15"/>
  <cols>
    <col min="1" max="1" width="9.140625" style="24" hidden="1" customWidth="1"/>
    <col min="2" max="2" width="9.140625" style="24" customWidth="1"/>
    <col min="3" max="3" width="8.8515625" style="0" customWidth="1"/>
    <col min="4" max="4" width="57.00390625" style="0" customWidth="1"/>
    <col min="5" max="5" width="13.57421875" style="0" customWidth="1"/>
    <col min="6" max="6" width="14.00390625" style="0" customWidth="1"/>
    <col min="7" max="8" width="19.00390625" style="0" customWidth="1"/>
    <col min="9" max="9" width="23.57421875" style="0" customWidth="1"/>
    <col min="10" max="10" width="20.140625" style="0" customWidth="1"/>
    <col min="11" max="107" width="9.140625" style="24" customWidth="1"/>
  </cols>
  <sheetData>
    <row r="1" s="24" customFormat="1" ht="15"/>
    <row r="2" s="24" customFormat="1" ht="15">
      <c r="I2" s="25" t="s">
        <v>64</v>
      </c>
    </row>
    <row r="3" s="24" customFormat="1" ht="15">
      <c r="I3" s="25" t="s">
        <v>17</v>
      </c>
    </row>
    <row r="4" s="24" customFormat="1" ht="15">
      <c r="I4" s="25" t="s">
        <v>18</v>
      </c>
    </row>
    <row r="5" s="24" customFormat="1" ht="15">
      <c r="I5" s="25" t="s">
        <v>19</v>
      </c>
    </row>
    <row r="6" s="24" customFormat="1" ht="15">
      <c r="I6" s="25" t="s">
        <v>20</v>
      </c>
    </row>
    <row r="7" spans="3:10" s="24" customFormat="1" ht="15" customHeight="1">
      <c r="C7" s="115" t="s">
        <v>114</v>
      </c>
      <c r="D7" s="115"/>
      <c r="E7" s="115"/>
      <c r="F7" s="115"/>
      <c r="G7" s="115"/>
      <c r="H7" s="115"/>
      <c r="I7" s="115"/>
      <c r="J7" s="41"/>
    </row>
    <row r="8" spans="3:10" s="24" customFormat="1" ht="15">
      <c r="C8" s="115"/>
      <c r="D8" s="115"/>
      <c r="E8" s="115"/>
      <c r="F8" s="115"/>
      <c r="G8" s="115"/>
      <c r="H8" s="115"/>
      <c r="I8" s="115"/>
      <c r="J8" s="41"/>
    </row>
    <row r="9" spans="3:10" s="24" customFormat="1" ht="15">
      <c r="C9" s="115"/>
      <c r="D9" s="115"/>
      <c r="E9" s="115"/>
      <c r="F9" s="115"/>
      <c r="G9" s="115"/>
      <c r="H9" s="115"/>
      <c r="I9" s="115"/>
      <c r="J9" s="41"/>
    </row>
    <row r="10" s="24" customFormat="1" ht="15">
      <c r="F10" s="27"/>
    </row>
    <row r="11" spans="3:10" s="24" customFormat="1" ht="15" customHeight="1">
      <c r="C11" s="112" t="s">
        <v>105</v>
      </c>
      <c r="D11" s="113"/>
      <c r="E11" s="113"/>
      <c r="F11" s="113"/>
      <c r="G11" s="113"/>
      <c r="H11" s="113"/>
      <c r="I11" s="114"/>
      <c r="J11" s="36"/>
    </row>
    <row r="12" spans="3:9" s="24" customFormat="1" ht="15">
      <c r="C12" s="28"/>
      <c r="D12" s="28"/>
      <c r="E12" s="28"/>
      <c r="F12" s="28"/>
      <c r="G12" s="28"/>
      <c r="H12" s="28"/>
      <c r="I12" s="37"/>
    </row>
    <row r="13" spans="3:9" s="24" customFormat="1" ht="75">
      <c r="C13" s="29" t="s">
        <v>0</v>
      </c>
      <c r="D13" s="29" t="s">
        <v>1</v>
      </c>
      <c r="E13" s="29" t="s">
        <v>2</v>
      </c>
      <c r="F13" s="29" t="s">
        <v>3</v>
      </c>
      <c r="G13" s="3" t="s">
        <v>143</v>
      </c>
      <c r="H13" s="40" t="s">
        <v>115</v>
      </c>
      <c r="I13" s="70" t="s">
        <v>140</v>
      </c>
    </row>
    <row r="14" spans="3:9" s="24" customFormat="1" ht="15">
      <c r="C14" s="29">
        <v>1</v>
      </c>
      <c r="D14" s="29">
        <v>2</v>
      </c>
      <c r="E14" s="29">
        <v>3</v>
      </c>
      <c r="F14" s="29">
        <v>4</v>
      </c>
      <c r="G14" s="29">
        <v>5</v>
      </c>
      <c r="H14" s="29">
        <v>6</v>
      </c>
      <c r="I14" s="38">
        <v>7</v>
      </c>
    </row>
    <row r="15" spans="3:9" s="24" customFormat="1" ht="15">
      <c r="C15" s="29" t="s">
        <v>4</v>
      </c>
      <c r="D15" s="30" t="s">
        <v>5</v>
      </c>
      <c r="E15" s="29"/>
      <c r="F15" s="29"/>
      <c r="G15" s="29"/>
      <c r="H15" s="29"/>
      <c r="I15" s="66"/>
    </row>
    <row r="16" spans="3:10" ht="15">
      <c r="C16" s="6" t="s">
        <v>26</v>
      </c>
      <c r="D16" s="7" t="s">
        <v>95</v>
      </c>
      <c r="E16" s="5"/>
      <c r="F16" s="6">
        <v>0.4</v>
      </c>
      <c r="G16" s="9">
        <f>SUM(G17:G21)</f>
        <v>134</v>
      </c>
      <c r="H16" s="9">
        <f>SUM(H17:H21)</f>
        <v>50</v>
      </c>
      <c r="I16" s="76"/>
      <c r="J16" s="24"/>
    </row>
    <row r="17" spans="3:10" ht="15">
      <c r="C17" s="5"/>
      <c r="D17" s="10"/>
      <c r="E17" s="5"/>
      <c r="F17" s="5"/>
      <c r="G17" s="5"/>
      <c r="H17" s="34"/>
      <c r="I17" s="76"/>
      <c r="J17" s="24"/>
    </row>
    <row r="18" spans="3:10" ht="30">
      <c r="C18" s="5" t="s">
        <v>110</v>
      </c>
      <c r="D18" s="18" t="s">
        <v>170</v>
      </c>
      <c r="E18" s="19">
        <v>2018</v>
      </c>
      <c r="F18" s="6">
        <v>0.4</v>
      </c>
      <c r="G18" s="19">
        <v>134</v>
      </c>
      <c r="H18" s="19">
        <v>50</v>
      </c>
      <c r="I18" s="19" t="s">
        <v>189</v>
      </c>
      <c r="J18" s="24"/>
    </row>
    <row r="19" spans="3:10" ht="15">
      <c r="C19" s="5" t="s">
        <v>110</v>
      </c>
      <c r="D19" s="18" t="s">
        <v>108</v>
      </c>
      <c r="E19" s="19"/>
      <c r="F19" s="6">
        <v>0.4</v>
      </c>
      <c r="G19" s="19"/>
      <c r="H19" s="19"/>
      <c r="I19" s="19"/>
      <c r="J19" s="24"/>
    </row>
    <row r="20" spans="3:10" ht="15">
      <c r="C20" s="13"/>
      <c r="D20" s="14" t="s">
        <v>109</v>
      </c>
      <c r="E20" s="13"/>
      <c r="F20" s="13"/>
      <c r="G20" s="13"/>
      <c r="H20" s="13"/>
      <c r="I20" s="75"/>
      <c r="J20" s="24"/>
    </row>
    <row r="21" spans="3:10" ht="15" hidden="1">
      <c r="C21" s="5"/>
      <c r="D21" s="18"/>
      <c r="E21" s="19"/>
      <c r="F21" s="6">
        <v>0.4</v>
      </c>
      <c r="G21" s="19"/>
      <c r="H21" s="19"/>
      <c r="I21" s="19"/>
      <c r="J21" s="24"/>
    </row>
    <row r="22" spans="3:10" ht="15">
      <c r="C22" s="6"/>
      <c r="D22" s="7" t="s">
        <v>104</v>
      </c>
      <c r="E22" s="6"/>
      <c r="F22" s="6">
        <v>10</v>
      </c>
      <c r="G22" s="9">
        <f>G23+G29+G35</f>
        <v>617</v>
      </c>
      <c r="H22" s="9">
        <f>H23+H29+H35</f>
        <v>128</v>
      </c>
      <c r="I22" s="29"/>
      <c r="J22" s="24"/>
    </row>
    <row r="23" spans="3:10" ht="15">
      <c r="C23" s="2" t="s">
        <v>28</v>
      </c>
      <c r="D23" s="7" t="s">
        <v>65</v>
      </c>
      <c r="E23" s="5"/>
      <c r="F23" s="6">
        <v>10</v>
      </c>
      <c r="G23" s="9">
        <f>SUM(G24:G28)</f>
        <v>249</v>
      </c>
      <c r="H23" s="9">
        <f>SUM(H24:H28)</f>
        <v>28</v>
      </c>
      <c r="I23" s="29"/>
      <c r="J23" s="24"/>
    </row>
    <row r="24" spans="3:10" ht="15">
      <c r="C24" s="5"/>
      <c r="D24" s="10"/>
      <c r="E24" s="5"/>
      <c r="F24" s="5"/>
      <c r="G24" s="5"/>
      <c r="H24" s="34"/>
      <c r="I24" s="29"/>
      <c r="J24" s="24"/>
    </row>
    <row r="25" spans="3:10" ht="45">
      <c r="C25" s="5" t="s">
        <v>110</v>
      </c>
      <c r="D25" s="18" t="s">
        <v>215</v>
      </c>
      <c r="E25" s="19">
        <v>2018</v>
      </c>
      <c r="F25" s="6">
        <v>10</v>
      </c>
      <c r="G25" s="19">
        <v>159</v>
      </c>
      <c r="H25" s="19">
        <v>21</v>
      </c>
      <c r="I25" s="19" t="s">
        <v>223</v>
      </c>
      <c r="J25" s="24"/>
    </row>
    <row r="26" spans="3:10" ht="30">
      <c r="C26" s="5" t="s">
        <v>110</v>
      </c>
      <c r="D26" s="18" t="s">
        <v>216</v>
      </c>
      <c r="E26" s="19">
        <v>2018</v>
      </c>
      <c r="F26" s="6">
        <v>10</v>
      </c>
      <c r="G26" s="19">
        <v>90</v>
      </c>
      <c r="H26" s="19">
        <v>7</v>
      </c>
      <c r="I26" s="19" t="s">
        <v>224</v>
      </c>
      <c r="J26" s="24"/>
    </row>
    <row r="27" spans="3:10" ht="15">
      <c r="C27" s="13"/>
      <c r="D27" s="14" t="s">
        <v>109</v>
      </c>
      <c r="E27" s="13"/>
      <c r="F27" s="13"/>
      <c r="G27" s="13"/>
      <c r="H27" s="13"/>
      <c r="I27" s="75"/>
      <c r="J27" s="24"/>
    </row>
    <row r="28" spans="3:10" ht="15" hidden="1">
      <c r="C28" s="5"/>
      <c r="D28" s="18"/>
      <c r="E28" s="19"/>
      <c r="F28" s="6">
        <v>10</v>
      </c>
      <c r="G28" s="19"/>
      <c r="H28" s="19"/>
      <c r="I28" s="19"/>
      <c r="J28" s="24"/>
    </row>
    <row r="29" spans="3:10" ht="30">
      <c r="C29" s="6" t="s">
        <v>30</v>
      </c>
      <c r="D29" s="7" t="s">
        <v>66</v>
      </c>
      <c r="E29" s="5"/>
      <c r="F29" s="6">
        <v>10</v>
      </c>
      <c r="G29" s="9">
        <f>SUM(G30:G34)</f>
        <v>368</v>
      </c>
      <c r="H29" s="9">
        <f>SUM(H30:H34)</f>
        <v>100</v>
      </c>
      <c r="I29" s="29"/>
      <c r="J29" s="24"/>
    </row>
    <row r="30" spans="3:10" ht="15">
      <c r="C30" s="5"/>
      <c r="D30" s="10"/>
      <c r="E30" s="5"/>
      <c r="F30" s="6"/>
      <c r="G30" s="5"/>
      <c r="H30" s="34"/>
      <c r="I30" s="29"/>
      <c r="J30" s="24"/>
    </row>
    <row r="31" spans="3:10" ht="30">
      <c r="C31" s="5" t="s">
        <v>110</v>
      </c>
      <c r="D31" s="18" t="s">
        <v>231</v>
      </c>
      <c r="E31" s="19">
        <v>2017</v>
      </c>
      <c r="F31" s="6">
        <v>10</v>
      </c>
      <c r="G31" s="19">
        <v>368</v>
      </c>
      <c r="H31" s="19">
        <v>100</v>
      </c>
      <c r="I31" s="19" t="s">
        <v>936</v>
      </c>
      <c r="J31" s="24"/>
    </row>
    <row r="32" spans="3:10" ht="15">
      <c r="C32" s="5" t="s">
        <v>110</v>
      </c>
      <c r="D32" s="18" t="s">
        <v>108</v>
      </c>
      <c r="E32" s="19"/>
      <c r="F32" s="6">
        <v>10</v>
      </c>
      <c r="G32" s="19"/>
      <c r="H32" s="19"/>
      <c r="I32" s="19"/>
      <c r="J32" s="24"/>
    </row>
    <row r="33" spans="3:10" ht="15">
      <c r="C33" s="13"/>
      <c r="D33" s="14" t="s">
        <v>109</v>
      </c>
      <c r="E33" s="13"/>
      <c r="F33" s="13"/>
      <c r="G33" s="13"/>
      <c r="H33" s="13"/>
      <c r="I33" s="75"/>
      <c r="J33" s="24"/>
    </row>
    <row r="34" spans="3:10" ht="15" hidden="1">
      <c r="C34" s="5"/>
      <c r="D34" s="18"/>
      <c r="E34" s="19"/>
      <c r="F34" s="6">
        <v>10</v>
      </c>
      <c r="G34" s="19"/>
      <c r="H34" s="19"/>
      <c r="I34" s="19"/>
      <c r="J34" s="24"/>
    </row>
    <row r="35" spans="3:10" ht="30">
      <c r="C35" s="6" t="s">
        <v>32</v>
      </c>
      <c r="D35" s="7" t="s">
        <v>67</v>
      </c>
      <c r="E35" s="6"/>
      <c r="F35" s="6">
        <v>10</v>
      </c>
      <c r="G35" s="9">
        <f>SUM(G36:G39)</f>
        <v>0</v>
      </c>
      <c r="H35" s="9">
        <f>SUM(H36:H39)</f>
        <v>0</v>
      </c>
      <c r="I35" s="29"/>
      <c r="J35" s="24"/>
    </row>
    <row r="36" spans="3:10" ht="15">
      <c r="C36" s="5"/>
      <c r="D36" s="10"/>
      <c r="E36" s="5"/>
      <c r="F36" s="5"/>
      <c r="G36" s="5"/>
      <c r="H36" s="34"/>
      <c r="I36" s="29"/>
      <c r="J36" s="24"/>
    </row>
    <row r="37" spans="3:10" ht="15">
      <c r="C37" s="5" t="s">
        <v>110</v>
      </c>
      <c r="D37" s="18" t="s">
        <v>107</v>
      </c>
      <c r="E37" s="19"/>
      <c r="F37" s="5">
        <v>10</v>
      </c>
      <c r="G37" s="19"/>
      <c r="H37" s="19"/>
      <c r="I37" s="19"/>
      <c r="J37" s="24"/>
    </row>
    <row r="38" spans="3:10" ht="15">
      <c r="C38" s="5" t="s">
        <v>110</v>
      </c>
      <c r="D38" s="18" t="s">
        <v>108</v>
      </c>
      <c r="E38" s="19"/>
      <c r="F38" s="5">
        <v>10</v>
      </c>
      <c r="G38" s="19"/>
      <c r="H38" s="19"/>
      <c r="I38" s="19"/>
      <c r="J38" s="24"/>
    </row>
    <row r="39" spans="3:10" ht="15">
      <c r="C39" s="13"/>
      <c r="D39" s="14" t="s">
        <v>109</v>
      </c>
      <c r="E39" s="13"/>
      <c r="F39" s="13"/>
      <c r="G39" s="13"/>
      <c r="H39" s="13"/>
      <c r="I39" s="75"/>
      <c r="J39" s="24"/>
    </row>
    <row r="40" spans="3:10" ht="15" hidden="1">
      <c r="C40" s="5"/>
      <c r="D40" s="18"/>
      <c r="E40" s="19"/>
      <c r="F40" s="6">
        <v>10</v>
      </c>
      <c r="G40" s="19"/>
      <c r="H40" s="19"/>
      <c r="I40" s="19"/>
      <c r="J40" s="24"/>
    </row>
    <row r="41" spans="3:10" ht="15">
      <c r="C41" s="6" t="s">
        <v>6</v>
      </c>
      <c r="D41" s="7" t="s">
        <v>7</v>
      </c>
      <c r="E41" s="6"/>
      <c r="F41" s="6"/>
      <c r="G41" s="6"/>
      <c r="H41" s="6"/>
      <c r="I41" s="66"/>
      <c r="J41" s="24"/>
    </row>
    <row r="42" spans="3:10" ht="15">
      <c r="C42" s="6"/>
      <c r="D42" s="7" t="s">
        <v>95</v>
      </c>
      <c r="E42" s="6"/>
      <c r="F42" s="34"/>
      <c r="G42" s="34"/>
      <c r="H42" s="34"/>
      <c r="I42" s="29"/>
      <c r="J42" s="24"/>
    </row>
    <row r="43" spans="3:10" ht="30">
      <c r="C43" s="6" t="s">
        <v>68</v>
      </c>
      <c r="D43" s="7" t="s">
        <v>73</v>
      </c>
      <c r="E43" s="17"/>
      <c r="F43" s="6">
        <v>0.4</v>
      </c>
      <c r="G43" s="9">
        <f>SUM(G44:G51)</f>
        <v>861</v>
      </c>
      <c r="H43" s="9">
        <f>SUM(H44:H51)</f>
        <v>266</v>
      </c>
      <c r="I43" s="29"/>
      <c r="J43" s="24"/>
    </row>
    <row r="44" spans="3:10" ht="15">
      <c r="C44" s="5"/>
      <c r="D44" s="10"/>
      <c r="E44" s="5"/>
      <c r="F44" s="5"/>
      <c r="G44" s="5"/>
      <c r="H44" s="34"/>
      <c r="I44" s="29"/>
      <c r="J44" s="24"/>
    </row>
    <row r="45" spans="3:10" ht="30">
      <c r="C45" s="5" t="s">
        <v>110</v>
      </c>
      <c r="D45" s="18" t="s">
        <v>240</v>
      </c>
      <c r="E45" s="19">
        <v>2016</v>
      </c>
      <c r="F45" s="6">
        <v>0.4</v>
      </c>
      <c r="G45" s="19">
        <v>215</v>
      </c>
      <c r="H45" s="19">
        <v>60</v>
      </c>
      <c r="I45" s="19" t="s">
        <v>261</v>
      </c>
      <c r="J45" s="24"/>
    </row>
    <row r="46" spans="3:10" ht="60">
      <c r="C46" s="5" t="s">
        <v>110</v>
      </c>
      <c r="D46" s="18" t="s">
        <v>241</v>
      </c>
      <c r="E46" s="19">
        <v>2016</v>
      </c>
      <c r="F46" s="6">
        <v>0.4</v>
      </c>
      <c r="G46" s="19">
        <v>200</v>
      </c>
      <c r="H46" s="19">
        <v>6</v>
      </c>
      <c r="I46" s="19" t="s">
        <v>262</v>
      </c>
      <c r="J46" s="24"/>
    </row>
    <row r="47" spans="3:10" ht="45">
      <c r="C47" s="34" t="s">
        <v>110</v>
      </c>
      <c r="D47" s="18" t="s">
        <v>245</v>
      </c>
      <c r="E47" s="19">
        <v>2017</v>
      </c>
      <c r="F47" s="6">
        <v>0.4</v>
      </c>
      <c r="G47" s="19">
        <v>150</v>
      </c>
      <c r="H47" s="19">
        <v>100</v>
      </c>
      <c r="I47" s="19" t="s">
        <v>265</v>
      </c>
      <c r="J47" s="24"/>
    </row>
    <row r="48" spans="3:10" ht="45">
      <c r="C48" s="34" t="s">
        <v>110</v>
      </c>
      <c r="D48" s="18" t="s">
        <v>246</v>
      </c>
      <c r="E48" s="19">
        <v>2017</v>
      </c>
      <c r="F48" s="6">
        <v>0.4</v>
      </c>
      <c r="G48" s="19">
        <v>150</v>
      </c>
      <c r="H48" s="19">
        <v>50</v>
      </c>
      <c r="I48" s="19" t="s">
        <v>266</v>
      </c>
      <c r="J48" s="24"/>
    </row>
    <row r="49" spans="3:10" ht="30">
      <c r="C49" s="34" t="s">
        <v>110</v>
      </c>
      <c r="D49" s="18" t="s">
        <v>247</v>
      </c>
      <c r="E49" s="19">
        <v>2017</v>
      </c>
      <c r="F49" s="6">
        <v>0.4</v>
      </c>
      <c r="G49" s="19">
        <v>146</v>
      </c>
      <c r="H49" s="19">
        <v>50</v>
      </c>
      <c r="I49" s="19" t="s">
        <v>267</v>
      </c>
      <c r="J49" s="24"/>
    </row>
    <row r="50" spans="3:10" ht="15">
      <c r="C50" s="13"/>
      <c r="D50" s="14" t="s">
        <v>109</v>
      </c>
      <c r="E50" s="13"/>
      <c r="F50" s="13"/>
      <c r="G50" s="13"/>
      <c r="H50" s="13"/>
      <c r="I50" s="75"/>
      <c r="J50" s="24"/>
    </row>
    <row r="51" spans="3:10" ht="15" hidden="1">
      <c r="C51" s="5"/>
      <c r="D51" s="18"/>
      <c r="E51" s="19"/>
      <c r="F51" s="6">
        <v>0.4</v>
      </c>
      <c r="G51" s="19"/>
      <c r="H51" s="19"/>
      <c r="I51" s="19"/>
      <c r="J51" s="24"/>
    </row>
    <row r="52" spans="3:10" ht="30">
      <c r="C52" s="6" t="s">
        <v>69</v>
      </c>
      <c r="D52" s="7" t="s">
        <v>70</v>
      </c>
      <c r="E52" s="17"/>
      <c r="F52" s="6">
        <v>0.4</v>
      </c>
      <c r="G52" s="9">
        <f>SUM(G53:G57)</f>
        <v>105</v>
      </c>
      <c r="H52" s="9">
        <f>SUM(H53:H57)</f>
        <v>97</v>
      </c>
      <c r="I52" s="29"/>
      <c r="J52" s="24"/>
    </row>
    <row r="53" spans="3:10" ht="15">
      <c r="C53" s="5"/>
      <c r="D53" s="10"/>
      <c r="E53" s="5"/>
      <c r="F53" s="5"/>
      <c r="G53" s="5"/>
      <c r="H53" s="34"/>
      <c r="I53" s="29"/>
      <c r="J53" s="24"/>
    </row>
    <row r="54" spans="3:10" ht="30">
      <c r="C54" s="5" t="s">
        <v>110</v>
      </c>
      <c r="D54" s="18" t="s">
        <v>281</v>
      </c>
      <c r="E54" s="19">
        <v>2017</v>
      </c>
      <c r="F54" s="6">
        <v>0.4</v>
      </c>
      <c r="G54" s="19">
        <v>105</v>
      </c>
      <c r="H54" s="19">
        <v>97</v>
      </c>
      <c r="I54" s="19" t="s">
        <v>951</v>
      </c>
      <c r="J54" s="24"/>
    </row>
    <row r="55" spans="3:10" ht="15">
      <c r="C55" s="5" t="s">
        <v>110</v>
      </c>
      <c r="D55" s="18" t="s">
        <v>108</v>
      </c>
      <c r="E55" s="19"/>
      <c r="F55" s="6">
        <v>0.4</v>
      </c>
      <c r="G55" s="19"/>
      <c r="H55" s="19"/>
      <c r="I55" s="19"/>
      <c r="J55" s="24"/>
    </row>
    <row r="56" spans="3:10" ht="15">
      <c r="C56" s="13"/>
      <c r="D56" s="14" t="s">
        <v>109</v>
      </c>
      <c r="E56" s="13"/>
      <c r="F56" s="13"/>
      <c r="G56" s="13"/>
      <c r="H56" s="13"/>
      <c r="I56" s="75"/>
      <c r="J56" s="24"/>
    </row>
    <row r="57" spans="3:10" ht="15" hidden="1">
      <c r="C57" s="5"/>
      <c r="D57" s="18"/>
      <c r="E57" s="19"/>
      <c r="F57" s="6">
        <v>0.4</v>
      </c>
      <c r="G57" s="19"/>
      <c r="H57" s="19"/>
      <c r="I57" s="19"/>
      <c r="J57" s="24"/>
    </row>
    <row r="58" spans="3:10" ht="30">
      <c r="C58" s="6" t="s">
        <v>72</v>
      </c>
      <c r="D58" s="7" t="s">
        <v>71</v>
      </c>
      <c r="E58" s="17"/>
      <c r="F58" s="6">
        <v>0.4</v>
      </c>
      <c r="G58" s="9">
        <f>SUM(G59:G63)</f>
        <v>0</v>
      </c>
      <c r="H58" s="9">
        <f>SUM(H59:H63)</f>
        <v>0</v>
      </c>
      <c r="I58" s="29"/>
      <c r="J58" s="24"/>
    </row>
    <row r="59" spans="3:10" ht="15">
      <c r="C59" s="5"/>
      <c r="D59" s="10"/>
      <c r="E59" s="5"/>
      <c r="F59" s="5"/>
      <c r="G59" s="5"/>
      <c r="H59" s="34"/>
      <c r="I59" s="29"/>
      <c r="J59" s="24"/>
    </row>
    <row r="60" spans="3:10" ht="15">
      <c r="C60" s="5" t="s">
        <v>110</v>
      </c>
      <c r="D60" s="18" t="s">
        <v>107</v>
      </c>
      <c r="E60" s="19"/>
      <c r="F60" s="6">
        <v>0.4</v>
      </c>
      <c r="G60" s="19"/>
      <c r="H60" s="19"/>
      <c r="I60" s="19"/>
      <c r="J60" s="24"/>
    </row>
    <row r="61" spans="3:10" ht="15">
      <c r="C61" s="5" t="s">
        <v>110</v>
      </c>
      <c r="D61" s="18" t="s">
        <v>108</v>
      </c>
      <c r="E61" s="19"/>
      <c r="F61" s="6">
        <v>0.4</v>
      </c>
      <c r="G61" s="19"/>
      <c r="H61" s="19"/>
      <c r="I61" s="19"/>
      <c r="J61" s="24"/>
    </row>
    <row r="62" spans="3:10" ht="15">
      <c r="C62" s="13"/>
      <c r="D62" s="14" t="s">
        <v>109</v>
      </c>
      <c r="E62" s="13"/>
      <c r="F62" s="13"/>
      <c r="G62" s="13"/>
      <c r="H62" s="13"/>
      <c r="I62" s="75"/>
      <c r="J62" s="24"/>
    </row>
    <row r="63" spans="3:10" ht="15" hidden="1">
      <c r="C63" s="5"/>
      <c r="D63" s="18"/>
      <c r="E63" s="19"/>
      <c r="F63" s="6">
        <v>0.4</v>
      </c>
      <c r="G63" s="19"/>
      <c r="H63" s="19"/>
      <c r="I63" s="19"/>
      <c r="J63" s="24"/>
    </row>
    <row r="64" spans="3:10" ht="15">
      <c r="C64" s="6"/>
      <c r="D64" s="7" t="s">
        <v>104</v>
      </c>
      <c r="E64" s="12"/>
      <c r="F64" s="34"/>
      <c r="G64" s="34"/>
      <c r="H64" s="34"/>
      <c r="I64" s="29"/>
      <c r="J64" s="24"/>
    </row>
    <row r="65" spans="3:10" ht="30">
      <c r="C65" s="6" t="s">
        <v>75</v>
      </c>
      <c r="D65" s="7" t="s">
        <v>73</v>
      </c>
      <c r="E65" s="12"/>
      <c r="F65" s="6">
        <v>10</v>
      </c>
      <c r="G65" s="9">
        <f>SUM(G66:G74)</f>
        <v>2100</v>
      </c>
      <c r="H65" s="9">
        <f>SUM(H66:H74)</f>
        <v>2484.3999999999996</v>
      </c>
      <c r="I65" s="29"/>
      <c r="J65" s="24"/>
    </row>
    <row r="66" spans="3:10" ht="15">
      <c r="C66" s="5"/>
      <c r="D66" s="10"/>
      <c r="E66" s="5"/>
      <c r="F66" s="5"/>
      <c r="G66" s="5"/>
      <c r="H66" s="34"/>
      <c r="I66" s="29"/>
      <c r="J66" s="24"/>
    </row>
    <row r="67" spans="3:10" ht="30">
      <c r="C67" s="5" t="s">
        <v>110</v>
      </c>
      <c r="D67" s="18" t="s">
        <v>238</v>
      </c>
      <c r="E67" s="19">
        <v>2016</v>
      </c>
      <c r="F67" s="6">
        <v>10</v>
      </c>
      <c r="G67" s="19">
        <v>593</v>
      </c>
      <c r="H67" s="19">
        <v>1102</v>
      </c>
      <c r="I67" s="19" t="s">
        <v>312</v>
      </c>
      <c r="J67" s="24"/>
    </row>
    <row r="68" spans="3:10" ht="45">
      <c r="C68" s="5" t="s">
        <v>110</v>
      </c>
      <c r="D68" s="18" t="s">
        <v>286</v>
      </c>
      <c r="E68" s="19">
        <v>2016</v>
      </c>
      <c r="F68" s="6">
        <v>10</v>
      </c>
      <c r="G68" s="19">
        <v>170</v>
      </c>
      <c r="H68" s="19">
        <v>580</v>
      </c>
      <c r="I68" s="19" t="s">
        <v>314</v>
      </c>
      <c r="J68" s="24"/>
    </row>
    <row r="69" spans="3:10" ht="45">
      <c r="C69" s="34" t="s">
        <v>110</v>
      </c>
      <c r="D69" s="18" t="s">
        <v>287</v>
      </c>
      <c r="E69" s="19">
        <v>2016</v>
      </c>
      <c r="F69" s="6">
        <v>10</v>
      </c>
      <c r="G69" s="19">
        <v>157</v>
      </c>
      <c r="H69" s="19">
        <v>580</v>
      </c>
      <c r="I69" s="19" t="s">
        <v>315</v>
      </c>
      <c r="J69" s="24"/>
    </row>
    <row r="70" spans="3:10" ht="30">
      <c r="C70" s="34" t="s">
        <v>110</v>
      </c>
      <c r="D70" s="18" t="s">
        <v>290</v>
      </c>
      <c r="E70" s="19">
        <v>2017</v>
      </c>
      <c r="F70" s="6">
        <v>10</v>
      </c>
      <c r="G70" s="19">
        <v>357.5</v>
      </c>
      <c r="H70" s="19">
        <v>107.7</v>
      </c>
      <c r="I70" s="19" t="s">
        <v>317</v>
      </c>
      <c r="J70" s="24"/>
    </row>
    <row r="71" spans="3:10" ht="30">
      <c r="C71" s="34" t="s">
        <v>110</v>
      </c>
      <c r="D71" s="18" t="s">
        <v>291</v>
      </c>
      <c r="E71" s="19">
        <v>2017</v>
      </c>
      <c r="F71" s="6">
        <v>10</v>
      </c>
      <c r="G71" s="19">
        <v>357.5</v>
      </c>
      <c r="H71" s="19">
        <v>107.7</v>
      </c>
      <c r="I71" s="19" t="s">
        <v>318</v>
      </c>
      <c r="J71" s="24"/>
    </row>
    <row r="72" spans="3:10" ht="45">
      <c r="C72" s="34" t="s">
        <v>110</v>
      </c>
      <c r="D72" s="18" t="s">
        <v>304</v>
      </c>
      <c r="E72" s="19">
        <v>2018</v>
      </c>
      <c r="F72" s="6">
        <v>10</v>
      </c>
      <c r="G72" s="19">
        <v>465</v>
      </c>
      <c r="H72" s="19">
        <v>7</v>
      </c>
      <c r="I72" s="19" t="s">
        <v>330</v>
      </c>
      <c r="J72" s="24"/>
    </row>
    <row r="73" spans="3:10" ht="15">
      <c r="C73" s="13"/>
      <c r="D73" s="14" t="s">
        <v>109</v>
      </c>
      <c r="E73" s="13"/>
      <c r="F73" s="13"/>
      <c r="G73" s="13"/>
      <c r="H73" s="13"/>
      <c r="I73" s="75"/>
      <c r="J73" s="24"/>
    </row>
    <row r="74" spans="3:10" ht="15" hidden="1">
      <c r="C74" s="5"/>
      <c r="D74" s="18"/>
      <c r="E74" s="19"/>
      <c r="F74" s="6">
        <v>10</v>
      </c>
      <c r="G74" s="19"/>
      <c r="H74" s="19"/>
      <c r="I74" s="19"/>
      <c r="J74" s="24"/>
    </row>
    <row r="75" spans="3:10" ht="30">
      <c r="C75" s="6" t="s">
        <v>76</v>
      </c>
      <c r="D75" s="7" t="s">
        <v>70</v>
      </c>
      <c r="E75" s="12"/>
      <c r="F75" s="6">
        <v>10</v>
      </c>
      <c r="G75" s="9">
        <f>SUM(G76:G80)</f>
        <v>0</v>
      </c>
      <c r="H75" s="9">
        <f>SUM(H76:H80)</f>
        <v>0</v>
      </c>
      <c r="I75" s="29"/>
      <c r="J75" s="24"/>
    </row>
    <row r="76" spans="3:10" ht="15">
      <c r="C76" s="5"/>
      <c r="D76" s="10"/>
      <c r="E76" s="5"/>
      <c r="F76" s="5"/>
      <c r="G76" s="5"/>
      <c r="H76" s="34"/>
      <c r="I76" s="29"/>
      <c r="J76" s="24"/>
    </row>
    <row r="77" spans="3:10" ht="15">
      <c r="C77" s="5" t="s">
        <v>110</v>
      </c>
      <c r="D77" s="18" t="s">
        <v>107</v>
      </c>
      <c r="E77" s="19"/>
      <c r="F77" s="5">
        <v>10</v>
      </c>
      <c r="G77" s="19"/>
      <c r="H77" s="19"/>
      <c r="I77" s="19"/>
      <c r="J77" s="24"/>
    </row>
    <row r="78" spans="3:10" ht="15">
      <c r="C78" s="5" t="s">
        <v>110</v>
      </c>
      <c r="D78" s="18" t="s">
        <v>108</v>
      </c>
      <c r="E78" s="19"/>
      <c r="F78" s="5">
        <v>10</v>
      </c>
      <c r="G78" s="19"/>
      <c r="H78" s="19"/>
      <c r="I78" s="19"/>
      <c r="J78" s="24"/>
    </row>
    <row r="79" spans="3:10" ht="15">
      <c r="C79" s="13"/>
      <c r="D79" s="14" t="s">
        <v>109</v>
      </c>
      <c r="E79" s="13"/>
      <c r="F79" s="13"/>
      <c r="G79" s="13"/>
      <c r="H79" s="13"/>
      <c r="I79" s="75"/>
      <c r="J79" s="24"/>
    </row>
    <row r="80" spans="3:10" ht="15" hidden="1">
      <c r="C80" s="5"/>
      <c r="D80" s="18"/>
      <c r="E80" s="19"/>
      <c r="F80" s="6">
        <v>10</v>
      </c>
      <c r="G80" s="19"/>
      <c r="H80" s="19"/>
      <c r="I80" s="19"/>
      <c r="J80" s="24"/>
    </row>
    <row r="81" spans="3:10" ht="30">
      <c r="C81" s="6" t="s">
        <v>77</v>
      </c>
      <c r="D81" s="7" t="s">
        <v>74</v>
      </c>
      <c r="E81" s="12"/>
      <c r="F81" s="6">
        <v>10</v>
      </c>
      <c r="G81" s="9">
        <f>SUM(G82:G86)</f>
        <v>0</v>
      </c>
      <c r="H81" s="9">
        <f>SUM(H82:H86)</f>
        <v>0</v>
      </c>
      <c r="I81" s="29"/>
      <c r="J81" s="24"/>
    </row>
    <row r="82" spans="3:10" ht="15">
      <c r="C82" s="5"/>
      <c r="D82" s="10"/>
      <c r="E82" s="5"/>
      <c r="F82" s="5"/>
      <c r="G82" s="5"/>
      <c r="H82" s="34"/>
      <c r="I82" s="29"/>
      <c r="J82" s="24"/>
    </row>
    <row r="83" spans="3:10" ht="15">
      <c r="C83" s="5" t="s">
        <v>110</v>
      </c>
      <c r="D83" s="18" t="s">
        <v>107</v>
      </c>
      <c r="E83" s="19"/>
      <c r="F83" s="5"/>
      <c r="G83" s="19"/>
      <c r="H83" s="19"/>
      <c r="I83" s="19"/>
      <c r="J83" s="24"/>
    </row>
    <row r="84" spans="3:10" ht="15">
      <c r="C84" s="5" t="s">
        <v>110</v>
      </c>
      <c r="D84" s="18" t="s">
        <v>108</v>
      </c>
      <c r="E84" s="19"/>
      <c r="F84" s="5"/>
      <c r="G84" s="19"/>
      <c r="H84" s="19"/>
      <c r="I84" s="19"/>
      <c r="J84" s="24"/>
    </row>
    <row r="85" spans="3:10" ht="15">
      <c r="C85" s="13"/>
      <c r="D85" s="14" t="s">
        <v>109</v>
      </c>
      <c r="E85" s="13"/>
      <c r="F85" s="13"/>
      <c r="G85" s="13"/>
      <c r="H85" s="13"/>
      <c r="I85" s="75"/>
      <c r="J85" s="24"/>
    </row>
    <row r="86" spans="3:10" ht="15" hidden="1">
      <c r="C86" s="5"/>
      <c r="D86" s="18"/>
      <c r="E86" s="19"/>
      <c r="F86" s="6">
        <v>10</v>
      </c>
      <c r="G86" s="19"/>
      <c r="H86" s="19"/>
      <c r="I86" s="19"/>
      <c r="J86" s="24"/>
    </row>
    <row r="87" spans="3:10" ht="30">
      <c r="C87" s="6" t="s">
        <v>78</v>
      </c>
      <c r="D87" s="7" t="s">
        <v>71</v>
      </c>
      <c r="E87" s="12"/>
      <c r="F87" s="6">
        <v>10</v>
      </c>
      <c r="G87" s="9">
        <f>SUM(G88:G92)</f>
        <v>1524</v>
      </c>
      <c r="H87" s="9">
        <f>SUM(H88:H92)</f>
        <v>1844</v>
      </c>
      <c r="I87" s="29"/>
      <c r="J87" s="24"/>
    </row>
    <row r="88" spans="3:10" ht="15">
      <c r="C88" s="5"/>
      <c r="D88" s="10"/>
      <c r="E88" s="5"/>
      <c r="F88" s="5"/>
      <c r="G88" s="5"/>
      <c r="H88" s="34"/>
      <c r="I88" s="29"/>
      <c r="J88" s="24"/>
    </row>
    <row r="89" spans="3:10" ht="30">
      <c r="C89" s="5" t="s">
        <v>110</v>
      </c>
      <c r="D89" s="18" t="s">
        <v>337</v>
      </c>
      <c r="E89" s="19">
        <v>2016</v>
      </c>
      <c r="F89" s="5"/>
      <c r="G89" s="19">
        <v>762</v>
      </c>
      <c r="H89" s="19">
        <v>922</v>
      </c>
      <c r="I89" s="19" t="s">
        <v>945</v>
      </c>
      <c r="J89" s="24"/>
    </row>
    <row r="90" spans="3:10" ht="30">
      <c r="C90" s="5" t="s">
        <v>110</v>
      </c>
      <c r="D90" s="18" t="s">
        <v>338</v>
      </c>
      <c r="E90" s="19">
        <v>2016</v>
      </c>
      <c r="F90" s="5"/>
      <c r="G90" s="19">
        <v>762</v>
      </c>
      <c r="H90" s="19">
        <v>922</v>
      </c>
      <c r="I90" s="19" t="s">
        <v>947</v>
      </c>
      <c r="J90" s="24"/>
    </row>
    <row r="91" spans="3:10" ht="15">
      <c r="C91" s="13"/>
      <c r="D91" s="14" t="s">
        <v>109</v>
      </c>
      <c r="E91" s="13"/>
      <c r="F91" s="13"/>
      <c r="G91" s="13"/>
      <c r="H91" s="13"/>
      <c r="I91" s="75"/>
      <c r="J91" s="24"/>
    </row>
    <row r="92" spans="3:10" ht="15" hidden="1">
      <c r="C92" s="5"/>
      <c r="D92" s="18"/>
      <c r="E92" s="19"/>
      <c r="F92" s="6">
        <v>10</v>
      </c>
      <c r="G92" s="19"/>
      <c r="H92" s="19"/>
      <c r="I92" s="19"/>
      <c r="J92" s="24"/>
    </row>
    <row r="93" s="24" customFormat="1" ht="15">
      <c r="I93" s="39"/>
    </row>
    <row r="94" s="24" customFormat="1" ht="15">
      <c r="I94" s="39"/>
    </row>
    <row r="95" s="24" customFormat="1" ht="15"/>
    <row r="96" s="24" customFormat="1" ht="15"/>
    <row r="97" s="24" customFormat="1" ht="1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24" customFormat="1" ht="15"/>
    <row r="131" s="24" customFormat="1" ht="15"/>
    <row r="132" s="24" customFormat="1" ht="15"/>
    <row r="133" s="24" customFormat="1" ht="15"/>
    <row r="134" s="24" customFormat="1" ht="15"/>
    <row r="135" s="24" customFormat="1" ht="15"/>
    <row r="136" s="24" customFormat="1" ht="15"/>
    <row r="137" s="24" customFormat="1" ht="15"/>
    <row r="138" s="24" customFormat="1" ht="15"/>
    <row r="139" s="24" customFormat="1" ht="15"/>
    <row r="140" s="24" customFormat="1" ht="15"/>
    <row r="141" s="24" customFormat="1" ht="15"/>
    <row r="142" s="24" customFormat="1" ht="15"/>
    <row r="143" s="24" customFormat="1" ht="15"/>
    <row r="144" s="24" customFormat="1" ht="15"/>
    <row r="145" s="24" customFormat="1" ht="15"/>
    <row r="146" s="24" customFormat="1" ht="15"/>
    <row r="147" s="24" customFormat="1" ht="15"/>
    <row r="148" s="24" customFormat="1" ht="15"/>
    <row r="149" s="24" customFormat="1" ht="15"/>
    <row r="150" s="24" customFormat="1" ht="15"/>
    <row r="151" s="24" customFormat="1" ht="15"/>
    <row r="152" s="24" customFormat="1" ht="15"/>
    <row r="153" s="24" customFormat="1" ht="15"/>
    <row r="154" s="24" customFormat="1" ht="15"/>
    <row r="155" s="24" customFormat="1" ht="15"/>
    <row r="156" s="24" customFormat="1" ht="15"/>
    <row r="157" s="24" customFormat="1" ht="15"/>
    <row r="158" s="24" customFormat="1" ht="15"/>
    <row r="159" s="24" customFormat="1" ht="15"/>
    <row r="160" s="24" customFormat="1" ht="15"/>
    <row r="161" s="24" customFormat="1" ht="15"/>
    <row r="162" s="24" customFormat="1" ht="15"/>
    <row r="163" s="24" customFormat="1" ht="15"/>
    <row r="164" s="24" customFormat="1" ht="15"/>
    <row r="165" s="24" customFormat="1" ht="15"/>
    <row r="166" s="24" customFormat="1" ht="15"/>
    <row r="167" s="24" customFormat="1" ht="15"/>
    <row r="168" s="24" customFormat="1" ht="15"/>
    <row r="169" s="24" customFormat="1" ht="15"/>
    <row r="170" s="24" customFormat="1" ht="15"/>
    <row r="171" s="24" customFormat="1" ht="15"/>
    <row r="172" s="24" customFormat="1" ht="15"/>
    <row r="173" s="24" customFormat="1" ht="15"/>
    <row r="174" s="24" customFormat="1" ht="15"/>
    <row r="175" s="24" customFormat="1" ht="15"/>
    <row r="176" s="24" customFormat="1" ht="15"/>
    <row r="177" s="24" customFormat="1" ht="15"/>
    <row r="178" s="24" customFormat="1" ht="15"/>
    <row r="179" s="24" customFormat="1" ht="15"/>
    <row r="180" s="24" customFormat="1" ht="15"/>
    <row r="181" s="24" customFormat="1" ht="15"/>
    <row r="182" s="24" customFormat="1" ht="15"/>
    <row r="183" s="24" customFormat="1" ht="15"/>
    <row r="184" s="24" customFormat="1" ht="15"/>
    <row r="185" s="24" customFormat="1" ht="15"/>
    <row r="186" s="24" customFormat="1" ht="15"/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  <row r="193" s="24" customFormat="1" ht="15"/>
    <row r="194" s="24" customFormat="1" ht="15"/>
    <row r="195" s="24" customFormat="1" ht="15"/>
    <row r="196" s="24" customFormat="1" ht="15"/>
    <row r="197" s="24" customFormat="1" ht="15"/>
    <row r="198" s="24" customFormat="1" ht="15"/>
    <row r="199" s="24" customFormat="1" ht="15"/>
    <row r="200" s="24" customFormat="1" ht="15"/>
    <row r="201" s="24" customFormat="1" ht="15"/>
    <row r="202" s="24" customFormat="1" ht="15"/>
    <row r="203" s="24" customFormat="1" ht="15"/>
    <row r="204" s="24" customFormat="1" ht="15"/>
    <row r="205" s="24" customFormat="1" ht="15"/>
    <row r="206" s="24" customFormat="1" ht="15"/>
    <row r="207" s="24" customFormat="1" ht="15"/>
    <row r="208" s="24" customFormat="1" ht="15"/>
    <row r="209" s="24" customFormat="1" ht="15"/>
    <row r="210" s="24" customFormat="1" ht="15"/>
    <row r="211" s="24" customFormat="1" ht="15"/>
    <row r="212" s="24" customFormat="1" ht="15"/>
    <row r="213" s="24" customFormat="1" ht="15"/>
    <row r="214" s="24" customFormat="1" ht="15"/>
    <row r="215" s="24" customFormat="1" ht="15"/>
    <row r="216" s="24" customFormat="1" ht="15"/>
    <row r="217" s="24" customFormat="1" ht="15"/>
    <row r="218" s="24" customFormat="1" ht="15"/>
    <row r="219" s="24" customFormat="1" ht="15"/>
    <row r="220" s="24" customFormat="1" ht="15"/>
    <row r="221" s="24" customFormat="1" ht="15"/>
    <row r="222" s="24" customFormat="1" ht="15"/>
    <row r="223" s="24" customFormat="1" ht="15"/>
    <row r="224" s="24" customFormat="1" ht="15"/>
    <row r="225" s="24" customFormat="1" ht="15"/>
    <row r="226" s="24" customFormat="1" ht="15"/>
    <row r="227" s="24" customFormat="1" ht="15"/>
    <row r="228" s="24" customFormat="1" ht="15"/>
    <row r="229" s="24" customFormat="1" ht="15"/>
    <row r="230" s="24" customFormat="1" ht="15"/>
    <row r="231" s="24" customFormat="1" ht="15"/>
    <row r="232" s="24" customFormat="1" ht="15"/>
    <row r="233" s="24" customFormat="1" ht="15"/>
    <row r="234" s="24" customFormat="1" ht="15"/>
    <row r="235" s="24" customFormat="1" ht="15"/>
    <row r="236" s="24" customFormat="1" ht="15"/>
    <row r="237" s="24" customFormat="1" ht="15"/>
    <row r="238" s="24" customFormat="1" ht="15"/>
    <row r="239" s="24" customFormat="1" ht="15"/>
    <row r="240" s="24" customFormat="1" ht="15"/>
    <row r="241" s="24" customFormat="1" ht="15"/>
    <row r="242" s="24" customFormat="1" ht="15"/>
    <row r="243" s="24" customFormat="1" ht="15"/>
    <row r="244" s="24" customFormat="1" ht="15"/>
    <row r="245" s="24" customFormat="1" ht="15"/>
    <row r="246" s="24" customFormat="1" ht="15"/>
    <row r="247" s="24" customFormat="1" ht="15"/>
    <row r="248" s="24" customFormat="1" ht="15"/>
    <row r="249" s="24" customFormat="1" ht="15"/>
    <row r="250" s="24" customFormat="1" ht="15"/>
    <row r="251" s="24" customFormat="1" ht="15"/>
    <row r="252" s="24" customFormat="1" ht="15"/>
    <row r="253" s="24" customFormat="1" ht="15"/>
    <row r="254" s="24" customFormat="1" ht="15"/>
    <row r="255" s="24" customFormat="1" ht="15"/>
    <row r="256" s="24" customFormat="1" ht="15"/>
    <row r="257" s="24" customFormat="1" ht="15"/>
    <row r="258" s="24" customFormat="1" ht="15"/>
    <row r="259" s="24" customFormat="1" ht="15"/>
    <row r="260" s="24" customFormat="1" ht="15"/>
    <row r="261" s="24" customFormat="1" ht="15"/>
    <row r="262" s="24" customFormat="1" ht="15"/>
    <row r="263" s="24" customFormat="1" ht="15"/>
    <row r="264" s="24" customFormat="1" ht="15"/>
    <row r="265" s="24" customFormat="1" ht="15"/>
    <row r="266" s="24" customFormat="1" ht="15"/>
    <row r="267" s="24" customFormat="1" ht="15"/>
    <row r="268" s="24" customFormat="1" ht="15"/>
    <row r="269" s="24" customFormat="1" ht="15"/>
    <row r="270" s="24" customFormat="1" ht="15"/>
    <row r="271" s="24" customFormat="1" ht="15"/>
    <row r="272" s="24" customFormat="1" ht="15"/>
    <row r="273" s="24" customFormat="1" ht="15"/>
    <row r="274" s="24" customFormat="1" ht="15"/>
    <row r="275" s="24" customFormat="1" ht="15"/>
    <row r="276" s="24" customFormat="1" ht="15"/>
    <row r="277" s="24" customFormat="1" ht="15"/>
    <row r="278" s="24" customFormat="1" ht="15"/>
    <row r="279" s="24" customFormat="1" ht="15"/>
    <row r="280" s="24" customFormat="1" ht="15"/>
    <row r="281" s="24" customFormat="1" ht="15"/>
    <row r="282" s="24" customFormat="1" ht="15"/>
    <row r="283" s="24" customFormat="1" ht="15"/>
    <row r="284" s="24" customFormat="1" ht="15"/>
    <row r="285" s="24" customFormat="1" ht="15"/>
    <row r="286" s="24" customFormat="1" ht="15"/>
    <row r="287" s="24" customFormat="1" ht="15"/>
    <row r="288" s="24" customFormat="1" ht="15"/>
    <row r="289" s="24" customFormat="1" ht="15"/>
    <row r="290" s="24" customFormat="1" ht="15"/>
    <row r="291" s="24" customFormat="1" ht="15"/>
    <row r="292" s="24" customFormat="1" ht="15"/>
    <row r="293" s="24" customFormat="1" ht="15"/>
    <row r="294" s="24" customFormat="1" ht="15"/>
    <row r="295" s="24" customFormat="1" ht="15"/>
    <row r="296" s="24" customFormat="1" ht="15"/>
    <row r="297" s="24" customFormat="1" ht="15"/>
    <row r="298" s="24" customFormat="1" ht="15"/>
    <row r="299" s="24" customFormat="1" ht="15"/>
    <row r="300" s="24" customFormat="1" ht="15"/>
    <row r="301" s="24" customFormat="1" ht="15"/>
    <row r="302" s="24" customFormat="1" ht="15"/>
    <row r="303" s="24" customFormat="1" ht="15"/>
    <row r="304" s="24" customFormat="1" ht="15"/>
    <row r="305" s="24" customFormat="1" ht="15"/>
    <row r="306" s="24" customFormat="1" ht="15"/>
    <row r="307" s="24" customFormat="1" ht="15"/>
    <row r="308" s="24" customFormat="1" ht="15"/>
    <row r="309" s="24" customFormat="1" ht="15"/>
    <row r="310" s="24" customFormat="1" ht="15"/>
    <row r="311" s="24" customFormat="1" ht="15"/>
    <row r="312" s="24" customFormat="1" ht="15"/>
    <row r="313" s="24" customFormat="1" ht="15"/>
    <row r="314" s="24" customFormat="1" ht="15"/>
    <row r="315" s="24" customFormat="1" ht="15"/>
    <row r="316" s="24" customFormat="1" ht="15"/>
    <row r="317" s="24" customFormat="1" ht="15"/>
    <row r="318" s="24" customFormat="1" ht="15"/>
    <row r="319" s="24" customFormat="1" ht="15"/>
    <row r="320" s="24" customFormat="1" ht="15"/>
    <row r="321" s="24" customFormat="1" ht="15"/>
    <row r="322" s="24" customFormat="1" ht="15"/>
    <row r="323" s="24" customFormat="1" ht="15"/>
    <row r="324" s="24" customFormat="1" ht="15"/>
    <row r="325" s="24" customFormat="1" ht="15"/>
    <row r="326" s="24" customFormat="1" ht="15"/>
    <row r="327" s="24" customFormat="1" ht="15"/>
    <row r="328" s="24" customFormat="1" ht="15"/>
    <row r="329" s="24" customFormat="1" ht="15"/>
    <row r="330" s="24" customFormat="1" ht="15"/>
    <row r="331" s="24" customFormat="1" ht="15"/>
    <row r="332" s="24" customFormat="1" ht="15"/>
    <row r="333" s="24" customFormat="1" ht="15"/>
    <row r="334" s="24" customFormat="1" ht="15"/>
    <row r="335" s="24" customFormat="1" ht="15"/>
    <row r="336" s="24" customFormat="1" ht="15"/>
    <row r="337" s="24" customFormat="1" ht="15"/>
    <row r="338" s="24" customFormat="1" ht="15"/>
    <row r="339" s="24" customFormat="1" ht="15"/>
    <row r="340" s="24" customFormat="1" ht="15"/>
    <row r="341" s="24" customFormat="1" ht="15"/>
    <row r="342" s="24" customFormat="1" ht="15"/>
    <row r="343" s="24" customFormat="1" ht="15"/>
    <row r="344" s="24" customFormat="1" ht="15"/>
    <row r="345" s="24" customFormat="1" ht="15"/>
    <row r="346" s="24" customFormat="1" ht="15"/>
    <row r="347" s="24" customFormat="1" ht="15"/>
    <row r="348" s="24" customFormat="1" ht="15"/>
    <row r="349" s="24" customFormat="1" ht="15"/>
    <row r="350" s="24" customFormat="1" ht="15"/>
    <row r="351" s="24" customFormat="1" ht="15"/>
    <row r="352" s="24" customFormat="1" ht="15"/>
    <row r="353" s="24" customFormat="1" ht="15"/>
    <row r="354" s="24" customFormat="1" ht="15"/>
    <row r="355" s="24" customFormat="1" ht="15"/>
    <row r="356" s="24" customFormat="1" ht="15"/>
    <row r="357" s="24" customFormat="1" ht="15"/>
    <row r="358" s="24" customFormat="1" ht="15"/>
    <row r="359" s="24" customFormat="1" ht="15"/>
    <row r="360" s="24" customFormat="1" ht="15"/>
    <row r="361" s="24" customFormat="1" ht="15"/>
    <row r="362" s="24" customFormat="1" ht="15"/>
    <row r="363" s="24" customFormat="1" ht="15"/>
    <row r="364" s="24" customFormat="1" ht="15"/>
    <row r="365" s="24" customFormat="1" ht="15"/>
    <row r="366" s="24" customFormat="1" ht="15"/>
    <row r="367" s="24" customFormat="1" ht="15"/>
    <row r="368" s="24" customFormat="1" ht="15"/>
    <row r="369" s="24" customFormat="1" ht="15"/>
    <row r="370" s="24" customFormat="1" ht="15"/>
    <row r="371" s="24" customFormat="1" ht="15"/>
    <row r="372" s="24" customFormat="1" ht="15"/>
    <row r="373" s="24" customFormat="1" ht="15"/>
    <row r="374" s="24" customFormat="1" ht="15"/>
    <row r="375" s="24" customFormat="1" ht="15"/>
    <row r="376" s="24" customFormat="1" ht="15"/>
    <row r="377" s="24" customFormat="1" ht="15"/>
    <row r="378" s="24" customFormat="1" ht="15"/>
    <row r="379" s="24" customFormat="1" ht="15"/>
    <row r="380" s="24" customFormat="1" ht="15"/>
    <row r="381" s="24" customFormat="1" ht="15"/>
    <row r="382" s="24" customFormat="1" ht="15"/>
    <row r="383" s="24" customFormat="1" ht="15"/>
    <row r="384" s="24" customFormat="1" ht="15"/>
    <row r="385" s="24" customFormat="1" ht="15"/>
    <row r="386" s="24" customFormat="1" ht="15"/>
    <row r="387" s="24" customFormat="1" ht="15"/>
    <row r="388" s="24" customFormat="1" ht="15"/>
    <row r="389" s="24" customFormat="1" ht="15"/>
    <row r="390" s="24" customFormat="1" ht="15"/>
    <row r="391" s="24" customFormat="1" ht="15"/>
    <row r="392" s="24" customFormat="1" ht="15"/>
    <row r="393" s="24" customFormat="1" ht="15"/>
    <row r="394" s="24" customFormat="1" ht="15"/>
    <row r="395" s="24" customFormat="1" ht="15"/>
    <row r="396" s="24" customFormat="1" ht="15"/>
    <row r="397" s="24" customFormat="1" ht="15"/>
    <row r="398" s="24" customFormat="1" ht="15"/>
    <row r="399" s="24" customFormat="1" ht="15"/>
    <row r="400" s="24" customFormat="1" ht="15"/>
    <row r="401" s="24" customFormat="1" ht="15"/>
    <row r="402" s="24" customFormat="1" ht="15"/>
    <row r="403" s="24" customFormat="1" ht="15"/>
    <row r="404" s="24" customFormat="1" ht="15"/>
    <row r="405" s="24" customFormat="1" ht="15"/>
    <row r="406" s="24" customFormat="1" ht="15"/>
    <row r="407" s="24" customFormat="1" ht="15"/>
    <row r="408" s="24" customFormat="1" ht="15"/>
    <row r="409" s="24" customFormat="1" ht="15"/>
    <row r="410" s="24" customFormat="1" ht="15"/>
    <row r="411" s="24" customFormat="1" ht="15"/>
    <row r="412" s="24" customFormat="1" ht="15"/>
    <row r="413" s="24" customFormat="1" ht="15"/>
    <row r="414" s="24" customFormat="1" ht="15"/>
    <row r="415" s="24" customFormat="1" ht="15"/>
    <row r="416" s="24" customFormat="1" ht="15"/>
    <row r="417" s="24" customFormat="1" ht="15"/>
    <row r="418" s="24" customFormat="1" ht="15"/>
    <row r="419" s="24" customFormat="1" ht="15"/>
    <row r="420" s="24" customFormat="1" ht="15"/>
    <row r="421" s="24" customFormat="1" ht="15"/>
    <row r="422" s="24" customFormat="1" ht="15"/>
    <row r="423" s="24" customFormat="1" ht="15"/>
    <row r="424" s="24" customFormat="1" ht="15"/>
    <row r="425" s="24" customFormat="1" ht="15"/>
    <row r="426" s="24" customFormat="1" ht="15"/>
    <row r="427" s="24" customFormat="1" ht="15"/>
    <row r="428" s="24" customFormat="1" ht="15"/>
    <row r="429" s="24" customFormat="1" ht="15"/>
    <row r="430" s="24" customFormat="1" ht="15"/>
    <row r="431" s="24" customFormat="1" ht="15"/>
    <row r="432" s="24" customFormat="1" ht="15"/>
    <row r="433" s="24" customFormat="1" ht="15"/>
    <row r="434" s="24" customFormat="1" ht="15"/>
    <row r="435" s="24" customFormat="1" ht="15"/>
    <row r="436" s="24" customFormat="1" ht="15"/>
    <row r="437" s="24" customFormat="1" ht="15"/>
    <row r="438" s="24" customFormat="1" ht="15"/>
    <row r="439" s="24" customFormat="1" ht="15"/>
    <row r="440" s="24" customFormat="1" ht="15"/>
    <row r="441" s="24" customFormat="1" ht="15"/>
    <row r="442" s="24" customFormat="1" ht="15"/>
    <row r="443" s="24" customFormat="1" ht="15"/>
    <row r="444" s="24" customFormat="1" ht="15"/>
    <row r="445" s="24" customFormat="1" ht="15"/>
    <row r="446" s="24" customFormat="1" ht="15"/>
    <row r="447" s="24" customFormat="1" ht="15"/>
    <row r="448" s="24" customFormat="1" ht="15"/>
    <row r="449" s="24" customFormat="1" ht="15"/>
    <row r="450" s="24" customFormat="1" ht="15"/>
    <row r="451" s="24" customFormat="1" ht="15"/>
    <row r="452" s="24" customFormat="1" ht="15"/>
    <row r="453" s="24" customFormat="1" ht="15"/>
    <row r="454" s="24" customFormat="1" ht="15"/>
    <row r="455" s="24" customFormat="1" ht="15"/>
    <row r="456" s="24" customFormat="1" ht="15"/>
    <row r="457" s="24" customFormat="1" ht="15"/>
    <row r="458" s="24" customFormat="1" ht="15"/>
    <row r="459" s="24" customFormat="1" ht="15"/>
    <row r="460" s="24" customFormat="1" ht="15"/>
    <row r="461" s="24" customFormat="1" ht="15"/>
    <row r="462" s="24" customFormat="1" ht="15"/>
    <row r="463" s="24" customFormat="1" ht="15"/>
    <row r="464" s="24" customFormat="1" ht="15"/>
    <row r="465" s="24" customFormat="1" ht="15"/>
    <row r="466" s="24" customFormat="1" ht="15"/>
    <row r="467" s="24" customFormat="1" ht="15"/>
    <row r="468" s="24" customFormat="1" ht="15"/>
    <row r="469" s="24" customFormat="1" ht="15"/>
    <row r="470" s="24" customFormat="1" ht="15"/>
    <row r="471" s="24" customFormat="1" ht="15"/>
    <row r="472" s="24" customFormat="1" ht="15"/>
    <row r="473" s="24" customFormat="1" ht="15"/>
    <row r="474" s="24" customFormat="1" ht="15"/>
    <row r="475" s="24" customFormat="1" ht="15"/>
    <row r="476" s="24" customFormat="1" ht="15"/>
    <row r="477" s="24" customFormat="1" ht="15"/>
    <row r="478" s="24" customFormat="1" ht="15"/>
    <row r="479" s="24" customFormat="1" ht="15"/>
    <row r="480" s="24" customFormat="1" ht="15"/>
    <row r="481" s="24" customFormat="1" ht="15"/>
    <row r="482" s="24" customFormat="1" ht="15"/>
    <row r="483" s="24" customFormat="1" ht="15"/>
    <row r="484" s="24" customFormat="1" ht="15"/>
    <row r="485" s="24" customFormat="1" ht="15"/>
    <row r="486" s="24" customFormat="1" ht="15"/>
    <row r="487" s="24" customFormat="1" ht="15"/>
    <row r="488" s="24" customFormat="1" ht="15"/>
    <row r="489" s="24" customFormat="1" ht="15"/>
    <row r="490" s="24" customFormat="1" ht="15"/>
    <row r="491" s="24" customFormat="1" ht="15"/>
    <row r="492" s="24" customFormat="1" ht="15"/>
    <row r="493" s="24" customFormat="1" ht="15"/>
    <row r="494" s="24" customFormat="1" ht="15"/>
    <row r="495" s="24" customFormat="1" ht="15"/>
    <row r="496" s="24" customFormat="1" ht="15"/>
    <row r="497" s="24" customFormat="1" ht="15"/>
    <row r="498" s="24" customFormat="1" ht="15"/>
    <row r="499" s="24" customFormat="1" ht="15"/>
    <row r="500" s="24" customFormat="1" ht="15"/>
    <row r="501" s="24" customFormat="1" ht="15"/>
    <row r="502" s="24" customFormat="1" ht="15"/>
    <row r="503" s="24" customFormat="1" ht="15"/>
    <row r="504" s="24" customFormat="1" ht="15"/>
    <row r="505" s="24" customFormat="1" ht="15"/>
    <row r="506" s="24" customFormat="1" ht="15"/>
    <row r="507" s="24" customFormat="1" ht="15"/>
    <row r="508" s="24" customFormat="1" ht="15"/>
    <row r="509" s="24" customFormat="1" ht="15"/>
    <row r="510" s="24" customFormat="1" ht="15"/>
    <row r="511" s="24" customFormat="1" ht="15"/>
    <row r="512" s="24" customFormat="1" ht="15"/>
    <row r="513" s="24" customFormat="1" ht="15"/>
    <row r="514" s="24" customFormat="1" ht="15"/>
    <row r="515" s="24" customFormat="1" ht="15"/>
    <row r="516" s="24" customFormat="1" ht="15"/>
    <row r="517" s="24" customFormat="1" ht="15"/>
    <row r="518" s="24" customFormat="1" ht="15"/>
    <row r="519" s="24" customFormat="1" ht="15"/>
    <row r="520" s="24" customFormat="1" ht="15"/>
    <row r="521" s="24" customFormat="1" ht="15"/>
    <row r="522" s="24" customFormat="1" ht="15"/>
    <row r="523" s="24" customFormat="1" ht="15"/>
    <row r="524" s="24" customFormat="1" ht="15"/>
    <row r="525" s="24" customFormat="1" ht="15"/>
    <row r="526" s="24" customFormat="1" ht="15"/>
    <row r="527" s="24" customFormat="1" ht="15"/>
    <row r="528" s="24" customFormat="1" ht="15"/>
    <row r="529" s="24" customFormat="1" ht="15"/>
    <row r="530" s="24" customFormat="1" ht="15"/>
    <row r="531" s="24" customFormat="1" ht="15"/>
    <row r="532" s="24" customFormat="1" ht="15"/>
    <row r="533" s="24" customFormat="1" ht="15"/>
    <row r="534" s="24" customFormat="1" ht="15"/>
    <row r="535" s="24" customFormat="1" ht="15"/>
    <row r="536" s="24" customFormat="1" ht="15"/>
    <row r="537" s="24" customFormat="1" ht="15"/>
    <row r="538" s="24" customFormat="1" ht="15"/>
    <row r="539" s="24" customFormat="1" ht="15"/>
    <row r="540" s="24" customFormat="1" ht="15"/>
    <row r="541" s="24" customFormat="1" ht="15"/>
    <row r="542" s="24" customFormat="1" ht="15"/>
    <row r="543" s="24" customFormat="1" ht="15"/>
    <row r="544" s="24" customFormat="1" ht="15"/>
    <row r="545" s="24" customFormat="1" ht="15"/>
    <row r="546" s="24" customFormat="1" ht="15"/>
    <row r="547" s="24" customFormat="1" ht="15"/>
    <row r="548" s="24" customFormat="1" ht="15"/>
    <row r="549" s="24" customFormat="1" ht="15"/>
    <row r="550" s="24" customFormat="1" ht="15"/>
    <row r="551" s="24" customFormat="1" ht="15"/>
    <row r="552" s="24" customFormat="1" ht="15"/>
    <row r="553" s="24" customFormat="1" ht="15"/>
    <row r="554" s="24" customFormat="1" ht="15"/>
    <row r="555" s="24" customFormat="1" ht="15"/>
    <row r="556" s="24" customFormat="1" ht="15"/>
    <row r="557" s="24" customFormat="1" ht="15"/>
    <row r="558" s="24" customFormat="1" ht="15"/>
    <row r="559" s="24" customFormat="1" ht="15"/>
    <row r="560" s="24" customFormat="1" ht="15"/>
    <row r="561" s="24" customFormat="1" ht="15"/>
    <row r="562" s="24" customFormat="1" ht="15"/>
    <row r="563" s="24" customFormat="1" ht="15"/>
    <row r="564" s="24" customFormat="1" ht="15"/>
    <row r="565" s="24" customFormat="1" ht="15"/>
    <row r="566" s="24" customFormat="1" ht="15"/>
    <row r="567" s="24" customFormat="1" ht="15"/>
    <row r="568" s="24" customFormat="1" ht="15"/>
    <row r="569" s="24" customFormat="1" ht="15"/>
    <row r="570" s="24" customFormat="1" ht="15"/>
    <row r="571" s="24" customFormat="1" ht="15"/>
    <row r="572" s="24" customFormat="1" ht="15"/>
    <row r="573" s="24" customFormat="1" ht="15"/>
    <row r="574" s="24" customFormat="1" ht="15"/>
    <row r="575" s="24" customFormat="1" ht="15"/>
    <row r="576" s="24" customFormat="1" ht="15"/>
    <row r="577" s="24" customFormat="1" ht="15"/>
    <row r="578" s="24" customFormat="1" ht="15"/>
    <row r="579" s="24" customFormat="1" ht="15"/>
    <row r="580" s="24" customFormat="1" ht="15"/>
    <row r="581" s="24" customFormat="1" ht="15"/>
    <row r="582" s="24" customFormat="1" ht="15"/>
    <row r="583" s="24" customFormat="1" ht="15"/>
    <row r="584" s="24" customFormat="1" ht="15"/>
    <row r="585" s="24" customFormat="1" ht="15"/>
    <row r="586" s="24" customFormat="1" ht="15"/>
    <row r="587" s="24" customFormat="1" ht="15"/>
    <row r="588" s="24" customFormat="1" ht="15"/>
    <row r="589" s="24" customFormat="1" ht="15"/>
    <row r="590" s="24" customFormat="1" ht="15"/>
    <row r="591" s="24" customFormat="1" ht="15"/>
    <row r="592" s="24" customFormat="1" ht="15"/>
    <row r="593" s="24" customFormat="1" ht="15"/>
    <row r="594" s="24" customFormat="1" ht="15"/>
    <row r="595" s="24" customFormat="1" ht="15"/>
    <row r="596" s="24" customFormat="1" ht="15"/>
    <row r="597" s="24" customFormat="1" ht="15"/>
    <row r="598" s="24" customFormat="1" ht="15"/>
    <row r="599" s="24" customFormat="1" ht="15"/>
    <row r="600" s="24" customFormat="1" ht="15"/>
    <row r="601" s="24" customFormat="1" ht="15"/>
    <row r="602" s="24" customFormat="1" ht="15"/>
    <row r="603" s="24" customFormat="1" ht="15"/>
    <row r="604" s="24" customFormat="1" ht="15"/>
    <row r="605" s="24" customFormat="1" ht="15"/>
    <row r="606" s="24" customFormat="1" ht="15"/>
    <row r="607" s="24" customFormat="1" ht="15"/>
    <row r="608" s="24" customFormat="1" ht="15"/>
    <row r="609" s="24" customFormat="1" ht="15"/>
    <row r="610" s="24" customFormat="1" ht="15"/>
    <row r="611" s="24" customFormat="1" ht="15"/>
    <row r="612" s="24" customFormat="1" ht="15"/>
    <row r="613" s="24" customFormat="1" ht="15"/>
    <row r="614" s="24" customFormat="1" ht="15"/>
    <row r="615" s="24" customFormat="1" ht="15"/>
    <row r="616" s="24" customFormat="1" ht="15"/>
    <row r="617" s="24" customFormat="1" ht="15"/>
    <row r="618" s="24" customFormat="1" ht="15"/>
    <row r="619" s="24" customFormat="1" ht="15"/>
    <row r="620" s="24" customFormat="1" ht="15"/>
    <row r="621" s="24" customFormat="1" ht="15"/>
    <row r="622" s="24" customFormat="1" ht="15"/>
    <row r="623" s="24" customFormat="1" ht="15"/>
    <row r="624" s="24" customFormat="1" ht="15"/>
    <row r="625" s="24" customFormat="1" ht="15"/>
    <row r="626" s="24" customFormat="1" ht="15"/>
    <row r="627" s="24" customFormat="1" ht="15"/>
    <row r="628" s="24" customFormat="1" ht="15"/>
    <row r="629" s="24" customFormat="1" ht="15"/>
    <row r="630" s="24" customFormat="1" ht="15"/>
    <row r="631" s="24" customFormat="1" ht="15"/>
    <row r="632" s="24" customFormat="1" ht="15"/>
    <row r="633" s="24" customFormat="1" ht="15"/>
    <row r="634" s="24" customFormat="1" ht="15"/>
    <row r="635" s="24" customFormat="1" ht="15"/>
    <row r="636" s="24" customFormat="1" ht="15"/>
    <row r="637" s="24" customFormat="1" ht="15"/>
    <row r="638" s="24" customFormat="1" ht="15"/>
    <row r="639" s="24" customFormat="1" ht="15"/>
    <row r="640" s="24" customFormat="1" ht="15"/>
    <row r="641" s="24" customFormat="1" ht="15"/>
    <row r="642" s="24" customFormat="1" ht="15"/>
    <row r="643" s="24" customFormat="1" ht="15"/>
    <row r="644" s="24" customFormat="1" ht="15"/>
    <row r="645" s="24" customFormat="1" ht="15"/>
    <row r="646" s="24" customFormat="1" ht="15"/>
    <row r="647" s="24" customFormat="1" ht="15"/>
    <row r="648" s="24" customFormat="1" ht="15"/>
    <row r="649" s="24" customFormat="1" ht="15"/>
    <row r="650" s="24" customFormat="1" ht="15"/>
    <row r="651" s="24" customFormat="1" ht="15"/>
    <row r="652" s="24" customFormat="1" ht="15"/>
    <row r="653" s="24" customFormat="1" ht="15"/>
    <row r="654" s="24" customFormat="1" ht="15"/>
    <row r="655" s="24" customFormat="1" ht="15"/>
    <row r="656" s="24" customFormat="1" ht="15"/>
    <row r="657" s="24" customFormat="1" ht="15"/>
    <row r="658" s="24" customFormat="1" ht="15"/>
    <row r="659" s="24" customFormat="1" ht="15"/>
    <row r="660" s="24" customFormat="1" ht="15"/>
    <row r="661" s="24" customFormat="1" ht="15"/>
    <row r="662" s="24" customFormat="1" ht="15"/>
    <row r="663" s="24" customFormat="1" ht="15"/>
    <row r="664" s="24" customFormat="1" ht="15"/>
    <row r="665" s="24" customFormat="1" ht="15"/>
    <row r="666" s="24" customFormat="1" ht="15"/>
    <row r="667" s="24" customFormat="1" ht="15"/>
    <row r="668" s="24" customFormat="1" ht="15"/>
    <row r="669" s="24" customFormat="1" ht="15"/>
    <row r="670" s="24" customFormat="1" ht="15"/>
    <row r="671" s="24" customFormat="1" ht="15"/>
    <row r="672" s="24" customFormat="1" ht="15"/>
    <row r="673" s="24" customFormat="1" ht="15"/>
    <row r="674" s="24" customFormat="1" ht="15"/>
    <row r="675" s="24" customFormat="1" ht="15"/>
    <row r="676" s="24" customFormat="1" ht="15"/>
    <row r="677" s="24" customFormat="1" ht="15"/>
    <row r="678" s="24" customFormat="1" ht="15"/>
    <row r="679" s="24" customFormat="1" ht="15"/>
    <row r="680" s="24" customFormat="1" ht="15"/>
    <row r="681" s="24" customFormat="1" ht="15"/>
    <row r="682" s="24" customFormat="1" ht="15"/>
    <row r="683" s="24" customFormat="1" ht="15"/>
    <row r="684" s="24" customFormat="1" ht="15"/>
    <row r="685" s="24" customFormat="1" ht="15"/>
    <row r="686" s="24" customFormat="1" ht="15"/>
    <row r="687" s="24" customFormat="1" ht="15"/>
    <row r="688" s="24" customFormat="1" ht="15"/>
    <row r="689" s="24" customFormat="1" ht="15"/>
    <row r="690" s="24" customFormat="1" ht="15"/>
    <row r="691" s="24" customFormat="1" ht="15"/>
    <row r="692" s="24" customFormat="1" ht="15"/>
    <row r="693" s="24" customFormat="1" ht="15"/>
    <row r="694" s="24" customFormat="1" ht="15"/>
    <row r="695" s="24" customFormat="1" ht="15"/>
    <row r="696" s="24" customFormat="1" ht="15"/>
    <row r="697" s="24" customFormat="1" ht="15"/>
    <row r="698" s="24" customFormat="1" ht="15"/>
    <row r="699" s="24" customFormat="1" ht="15"/>
    <row r="700" s="24" customFormat="1" ht="15"/>
    <row r="701" s="24" customFormat="1" ht="15"/>
    <row r="702" s="24" customFormat="1" ht="15"/>
    <row r="703" s="24" customFormat="1" ht="15"/>
    <row r="704" s="24" customFormat="1" ht="15"/>
    <row r="705" s="24" customFormat="1" ht="15"/>
    <row r="706" s="24" customFormat="1" ht="15"/>
    <row r="707" s="24" customFormat="1" ht="15"/>
    <row r="708" s="24" customFormat="1" ht="15"/>
    <row r="709" s="24" customFormat="1" ht="15"/>
    <row r="710" s="24" customFormat="1" ht="15"/>
    <row r="711" s="24" customFormat="1" ht="15"/>
    <row r="712" s="24" customFormat="1" ht="15"/>
    <row r="713" s="24" customFormat="1" ht="15"/>
    <row r="714" s="24" customFormat="1" ht="15"/>
    <row r="715" s="24" customFormat="1" ht="15"/>
    <row r="716" s="24" customFormat="1" ht="15"/>
    <row r="717" s="24" customFormat="1" ht="15"/>
    <row r="718" s="24" customFormat="1" ht="15"/>
    <row r="719" s="24" customFormat="1" ht="15"/>
    <row r="720" s="24" customFormat="1" ht="15"/>
    <row r="721" s="24" customFormat="1" ht="15"/>
    <row r="722" s="24" customFormat="1" ht="15"/>
    <row r="723" s="24" customFormat="1" ht="15"/>
    <row r="724" s="24" customFormat="1" ht="15"/>
    <row r="725" s="24" customFormat="1" ht="15"/>
    <row r="726" s="24" customFormat="1" ht="15"/>
    <row r="727" s="24" customFormat="1" ht="15"/>
    <row r="728" s="24" customFormat="1" ht="15"/>
    <row r="729" s="24" customFormat="1" ht="15"/>
    <row r="730" s="24" customFormat="1" ht="15"/>
    <row r="731" s="24" customFormat="1" ht="15"/>
    <row r="732" s="24" customFormat="1" ht="15"/>
    <row r="733" s="24" customFormat="1" ht="15"/>
    <row r="734" s="24" customFormat="1" ht="15"/>
    <row r="735" s="24" customFormat="1" ht="15"/>
    <row r="736" s="24" customFormat="1" ht="15"/>
    <row r="737" s="24" customFormat="1" ht="15"/>
    <row r="738" s="24" customFormat="1" ht="15"/>
    <row r="739" s="24" customFormat="1" ht="15"/>
    <row r="740" s="24" customFormat="1" ht="15"/>
    <row r="741" s="24" customFormat="1" ht="15"/>
    <row r="742" s="24" customFormat="1" ht="15"/>
    <row r="743" s="24" customFormat="1" ht="15"/>
    <row r="744" s="24" customFormat="1" ht="15"/>
    <row r="745" s="24" customFormat="1" ht="15"/>
    <row r="746" s="24" customFormat="1" ht="15"/>
    <row r="747" s="24" customFormat="1" ht="15"/>
    <row r="748" s="24" customFormat="1" ht="15"/>
    <row r="749" s="24" customFormat="1" ht="15"/>
    <row r="750" s="24" customFormat="1" ht="15"/>
    <row r="751" s="24" customFormat="1" ht="15"/>
    <row r="752" s="24" customFormat="1" ht="15"/>
    <row r="753" s="24" customFormat="1" ht="15"/>
    <row r="754" s="24" customFormat="1" ht="15"/>
    <row r="755" s="24" customFormat="1" ht="15"/>
    <row r="756" s="24" customFormat="1" ht="15"/>
    <row r="757" s="24" customFormat="1" ht="15"/>
    <row r="758" s="24" customFormat="1" ht="15"/>
    <row r="759" s="24" customFormat="1" ht="15"/>
    <row r="760" s="24" customFormat="1" ht="15"/>
    <row r="761" s="24" customFormat="1" ht="15"/>
    <row r="762" s="24" customFormat="1" ht="15"/>
    <row r="763" s="24" customFormat="1" ht="15"/>
    <row r="764" s="24" customFormat="1" ht="15"/>
    <row r="765" s="24" customFormat="1" ht="15"/>
    <row r="766" s="24" customFormat="1" ht="15"/>
    <row r="767" s="24" customFormat="1" ht="15"/>
    <row r="768" s="24" customFormat="1" ht="15"/>
    <row r="769" s="24" customFormat="1" ht="15"/>
    <row r="770" s="24" customFormat="1" ht="15"/>
    <row r="771" s="24" customFormat="1" ht="15"/>
    <row r="772" s="24" customFormat="1" ht="15"/>
    <row r="773" s="24" customFormat="1" ht="15"/>
    <row r="774" s="24" customFormat="1" ht="15"/>
    <row r="775" s="24" customFormat="1" ht="15"/>
    <row r="776" s="24" customFormat="1" ht="15"/>
    <row r="777" s="24" customFormat="1" ht="15"/>
    <row r="778" s="24" customFormat="1" ht="15"/>
    <row r="779" s="24" customFormat="1" ht="15"/>
    <row r="780" s="24" customFormat="1" ht="15"/>
    <row r="781" s="24" customFormat="1" ht="15"/>
    <row r="782" s="24" customFormat="1" ht="15"/>
    <row r="783" s="24" customFormat="1" ht="15"/>
    <row r="784" s="24" customFormat="1" ht="15"/>
    <row r="785" s="24" customFormat="1" ht="15"/>
    <row r="786" s="24" customFormat="1" ht="15"/>
    <row r="787" s="24" customFormat="1" ht="15"/>
    <row r="788" s="24" customFormat="1" ht="15"/>
    <row r="789" s="24" customFormat="1" ht="15"/>
    <row r="790" s="24" customFormat="1" ht="15"/>
    <row r="791" s="24" customFormat="1" ht="15"/>
    <row r="792" s="24" customFormat="1" ht="15"/>
    <row r="793" s="24" customFormat="1" ht="15"/>
    <row r="794" s="24" customFormat="1" ht="15"/>
    <row r="795" s="24" customFormat="1" ht="15"/>
    <row r="796" s="24" customFormat="1" ht="15"/>
    <row r="797" s="24" customFormat="1" ht="15"/>
    <row r="798" s="24" customFormat="1" ht="15"/>
    <row r="799" s="24" customFormat="1" ht="15"/>
    <row r="800" s="24" customFormat="1" ht="15"/>
    <row r="801" s="24" customFormat="1" ht="15"/>
    <row r="802" s="24" customFormat="1" ht="15"/>
    <row r="803" s="24" customFormat="1" ht="15"/>
    <row r="804" s="24" customFormat="1" ht="15"/>
    <row r="805" s="24" customFormat="1" ht="15"/>
    <row r="806" s="24" customFormat="1" ht="15"/>
    <row r="807" s="24" customFormat="1" ht="15"/>
    <row r="808" s="24" customFormat="1" ht="15"/>
    <row r="809" s="24" customFormat="1" ht="15"/>
    <row r="810" s="24" customFormat="1" ht="15"/>
    <row r="811" s="24" customFormat="1" ht="15"/>
    <row r="812" s="24" customFormat="1" ht="15"/>
    <row r="813" s="24" customFormat="1" ht="15"/>
    <row r="814" s="24" customFormat="1" ht="15"/>
    <row r="815" s="24" customFormat="1" ht="15"/>
    <row r="816" s="24" customFormat="1" ht="15"/>
    <row r="817" s="24" customFormat="1" ht="15"/>
    <row r="818" s="24" customFormat="1" ht="15"/>
    <row r="819" s="24" customFormat="1" ht="15"/>
    <row r="820" s="24" customFormat="1" ht="15"/>
    <row r="821" s="24" customFormat="1" ht="15"/>
    <row r="822" s="24" customFormat="1" ht="15"/>
    <row r="823" s="24" customFormat="1" ht="15"/>
    <row r="824" s="24" customFormat="1" ht="15"/>
    <row r="825" s="24" customFormat="1" ht="15"/>
    <row r="826" s="24" customFormat="1" ht="15"/>
    <row r="827" s="24" customFormat="1" ht="15"/>
    <row r="828" s="24" customFormat="1" ht="15"/>
    <row r="829" s="24" customFormat="1" ht="15"/>
    <row r="830" s="24" customFormat="1" ht="15"/>
    <row r="831" s="24" customFormat="1" ht="15"/>
    <row r="832" s="24" customFormat="1" ht="15"/>
    <row r="833" s="24" customFormat="1" ht="15"/>
    <row r="834" s="24" customFormat="1" ht="15"/>
    <row r="835" s="24" customFormat="1" ht="15"/>
    <row r="836" s="24" customFormat="1" ht="15"/>
    <row r="837" s="24" customFormat="1" ht="15"/>
    <row r="838" s="24" customFormat="1" ht="15"/>
    <row r="839" s="24" customFormat="1" ht="15"/>
    <row r="840" s="24" customFormat="1" ht="15"/>
    <row r="841" s="24" customFormat="1" ht="15"/>
    <row r="842" s="24" customFormat="1" ht="15"/>
    <row r="843" s="24" customFormat="1" ht="15"/>
    <row r="844" s="24" customFormat="1" ht="15"/>
    <row r="845" s="24" customFormat="1" ht="15"/>
    <row r="846" s="24" customFormat="1" ht="15"/>
    <row r="847" s="24" customFormat="1" ht="15"/>
    <row r="848" s="24" customFormat="1" ht="15"/>
    <row r="849" s="24" customFormat="1" ht="15"/>
    <row r="850" s="24" customFormat="1" ht="15"/>
    <row r="851" s="24" customFormat="1" ht="15"/>
    <row r="852" s="24" customFormat="1" ht="15"/>
    <row r="853" s="24" customFormat="1" ht="15"/>
    <row r="854" s="24" customFormat="1" ht="15"/>
    <row r="855" s="24" customFormat="1" ht="15"/>
    <row r="856" s="24" customFormat="1" ht="15"/>
    <row r="857" s="24" customFormat="1" ht="15"/>
    <row r="858" s="24" customFormat="1" ht="15"/>
    <row r="859" s="24" customFormat="1" ht="15"/>
    <row r="860" s="24" customFormat="1" ht="15"/>
    <row r="861" s="24" customFormat="1" ht="15"/>
    <row r="862" s="24" customFormat="1" ht="15"/>
    <row r="863" s="24" customFormat="1" ht="15"/>
    <row r="864" s="24" customFormat="1" ht="15"/>
    <row r="865" s="24" customFormat="1" ht="15"/>
    <row r="866" s="24" customFormat="1" ht="15"/>
    <row r="867" s="24" customFormat="1" ht="15"/>
    <row r="868" s="24" customFormat="1" ht="15"/>
    <row r="869" s="24" customFormat="1" ht="15"/>
    <row r="870" s="24" customFormat="1" ht="15"/>
    <row r="871" s="24" customFormat="1" ht="15"/>
    <row r="872" s="24" customFormat="1" ht="15"/>
    <row r="873" s="24" customFormat="1" ht="15"/>
    <row r="874" s="24" customFormat="1" ht="15"/>
    <row r="875" s="24" customFormat="1" ht="15"/>
    <row r="876" s="24" customFormat="1" ht="15"/>
    <row r="877" s="24" customFormat="1" ht="15"/>
    <row r="878" s="24" customFormat="1" ht="15"/>
    <row r="879" s="24" customFormat="1" ht="15"/>
    <row r="880" s="24" customFormat="1" ht="15"/>
    <row r="881" s="24" customFormat="1" ht="15"/>
    <row r="882" s="24" customFormat="1" ht="15"/>
    <row r="883" s="24" customFormat="1" ht="15"/>
    <row r="884" s="24" customFormat="1" ht="15"/>
    <row r="885" s="24" customFormat="1" ht="15"/>
    <row r="886" s="24" customFormat="1" ht="15"/>
    <row r="887" s="24" customFormat="1" ht="15"/>
    <row r="888" s="24" customFormat="1" ht="15"/>
    <row r="889" s="24" customFormat="1" ht="15"/>
    <row r="890" s="24" customFormat="1" ht="15"/>
    <row r="891" s="24" customFormat="1" ht="15"/>
    <row r="892" s="24" customFormat="1" ht="15"/>
    <row r="893" s="24" customFormat="1" ht="15"/>
    <row r="894" s="24" customFormat="1" ht="15"/>
    <row r="895" s="24" customFormat="1" ht="15"/>
    <row r="896" s="24" customFormat="1" ht="15"/>
    <row r="897" s="24" customFormat="1" ht="15"/>
    <row r="898" s="24" customFormat="1" ht="15"/>
    <row r="899" s="24" customFormat="1" ht="15"/>
    <row r="900" s="24" customFormat="1" ht="15"/>
    <row r="901" s="24" customFormat="1" ht="15"/>
    <row r="902" s="24" customFormat="1" ht="15"/>
    <row r="903" s="24" customFormat="1" ht="15"/>
    <row r="904" s="24" customFormat="1" ht="15"/>
    <row r="905" s="24" customFormat="1" ht="15"/>
    <row r="906" s="24" customFormat="1" ht="15"/>
    <row r="907" s="24" customFormat="1" ht="15"/>
    <row r="908" s="24" customFormat="1" ht="15"/>
    <row r="909" s="24" customFormat="1" ht="15"/>
    <row r="910" s="24" customFormat="1" ht="15"/>
    <row r="911" s="24" customFormat="1" ht="15"/>
    <row r="912" s="24" customFormat="1" ht="15"/>
    <row r="913" s="24" customFormat="1" ht="15"/>
    <row r="914" s="24" customFormat="1" ht="15"/>
    <row r="915" s="24" customFormat="1" ht="15"/>
    <row r="916" s="24" customFormat="1" ht="15"/>
    <row r="917" s="24" customFormat="1" ht="15"/>
    <row r="918" s="24" customFormat="1" ht="15"/>
    <row r="919" s="24" customFormat="1" ht="15"/>
    <row r="920" s="24" customFormat="1" ht="15"/>
    <row r="921" s="24" customFormat="1" ht="15"/>
    <row r="922" s="24" customFormat="1" ht="15"/>
    <row r="923" s="24" customFormat="1" ht="15"/>
    <row r="924" s="24" customFormat="1" ht="15"/>
    <row r="925" s="24" customFormat="1" ht="15"/>
    <row r="926" s="24" customFormat="1" ht="15"/>
    <row r="927" s="24" customFormat="1" ht="15"/>
    <row r="928" s="24" customFormat="1" ht="15"/>
    <row r="929" s="24" customFormat="1" ht="15"/>
    <row r="930" s="24" customFormat="1" ht="15"/>
    <row r="931" s="24" customFormat="1" ht="15"/>
    <row r="932" s="24" customFormat="1" ht="15"/>
    <row r="933" s="24" customFormat="1" ht="15"/>
    <row r="934" s="24" customFormat="1" ht="15"/>
    <row r="935" s="24" customFormat="1" ht="15"/>
    <row r="936" s="24" customFormat="1" ht="15"/>
    <row r="937" s="24" customFormat="1" ht="15"/>
    <row r="938" s="24" customFormat="1" ht="15"/>
    <row r="939" s="24" customFormat="1" ht="15"/>
    <row r="940" s="24" customFormat="1" ht="15"/>
    <row r="941" s="24" customFormat="1" ht="15"/>
    <row r="942" s="24" customFormat="1" ht="15"/>
    <row r="943" s="24" customFormat="1" ht="15"/>
    <row r="944" s="24" customFormat="1" ht="15"/>
    <row r="945" s="24" customFormat="1" ht="15"/>
    <row r="946" s="24" customFormat="1" ht="15"/>
    <row r="947" s="24" customFormat="1" ht="15"/>
    <row r="948" s="24" customFormat="1" ht="15"/>
    <row r="949" s="24" customFormat="1" ht="15"/>
    <row r="950" s="24" customFormat="1" ht="15"/>
    <row r="951" s="24" customFormat="1" ht="15"/>
    <row r="952" s="24" customFormat="1" ht="15"/>
    <row r="953" s="24" customFormat="1" ht="15"/>
    <row r="954" s="24" customFormat="1" ht="15"/>
    <row r="955" s="24" customFormat="1" ht="15"/>
    <row r="956" s="24" customFormat="1" ht="15"/>
    <row r="957" s="24" customFormat="1" ht="15"/>
    <row r="958" s="24" customFormat="1" ht="15"/>
    <row r="959" s="24" customFormat="1" ht="15"/>
    <row r="960" s="24" customFormat="1" ht="15"/>
    <row r="961" s="24" customFormat="1" ht="15"/>
    <row r="962" s="24" customFormat="1" ht="15"/>
    <row r="963" s="24" customFormat="1" ht="15"/>
    <row r="964" s="24" customFormat="1" ht="15"/>
    <row r="965" s="24" customFormat="1" ht="15"/>
    <row r="966" s="24" customFormat="1" ht="15"/>
    <row r="967" s="24" customFormat="1" ht="15"/>
    <row r="968" s="24" customFormat="1" ht="15"/>
    <row r="969" s="24" customFormat="1" ht="15"/>
    <row r="970" s="24" customFormat="1" ht="15"/>
    <row r="971" s="24" customFormat="1" ht="15"/>
    <row r="972" s="24" customFormat="1" ht="15"/>
    <row r="973" s="24" customFormat="1" ht="15"/>
    <row r="974" s="24" customFormat="1" ht="15"/>
    <row r="975" s="24" customFormat="1" ht="15"/>
    <row r="976" s="24" customFormat="1" ht="15"/>
    <row r="977" s="24" customFormat="1" ht="15"/>
    <row r="978" s="24" customFormat="1" ht="15"/>
    <row r="979" s="24" customFormat="1" ht="15"/>
    <row r="980" s="24" customFormat="1" ht="15"/>
    <row r="981" s="24" customFormat="1" ht="15"/>
    <row r="982" s="24" customFormat="1" ht="15"/>
    <row r="983" s="24" customFormat="1" ht="15"/>
    <row r="984" s="24" customFormat="1" ht="15"/>
    <row r="985" s="24" customFormat="1" ht="15"/>
    <row r="986" s="24" customFormat="1" ht="15"/>
    <row r="987" s="24" customFormat="1" ht="15"/>
    <row r="988" s="24" customFormat="1" ht="15"/>
    <row r="989" s="24" customFormat="1" ht="15"/>
    <row r="990" s="24" customFormat="1" ht="15"/>
    <row r="991" s="24" customFormat="1" ht="15"/>
    <row r="992" s="24" customFormat="1" ht="15"/>
    <row r="993" s="24" customFormat="1" ht="15"/>
    <row r="994" s="24" customFormat="1" ht="15"/>
    <row r="995" s="24" customFormat="1" ht="15"/>
    <row r="996" s="24" customFormat="1" ht="15"/>
    <row r="997" s="24" customFormat="1" ht="15"/>
    <row r="998" s="24" customFormat="1" ht="15"/>
    <row r="999" s="24" customFormat="1" ht="15"/>
    <row r="1000" s="24" customFormat="1" ht="15"/>
    <row r="1001" s="24" customFormat="1" ht="15"/>
    <row r="1002" s="24" customFormat="1" ht="15"/>
    <row r="1003" s="24" customFormat="1" ht="15"/>
    <row r="1004" s="24" customFormat="1" ht="15"/>
    <row r="1005" s="24" customFormat="1" ht="15"/>
    <row r="1006" s="24" customFormat="1" ht="15"/>
    <row r="1007" s="24" customFormat="1" ht="15"/>
    <row r="1008" s="24" customFormat="1" ht="15"/>
    <row r="1009" s="24" customFormat="1" ht="15"/>
    <row r="1010" s="24" customFormat="1" ht="15"/>
    <row r="1011" s="24" customFormat="1" ht="15"/>
    <row r="1012" s="24" customFormat="1" ht="15"/>
    <row r="1013" s="24" customFormat="1" ht="15"/>
    <row r="1014" s="24" customFormat="1" ht="15"/>
    <row r="1015" s="24" customFormat="1" ht="15"/>
    <row r="1016" s="24" customFormat="1" ht="15"/>
    <row r="1017" s="24" customFormat="1" ht="15"/>
    <row r="1018" s="24" customFormat="1" ht="15"/>
    <row r="1019" s="24" customFormat="1" ht="15"/>
    <row r="1020" s="24" customFormat="1" ht="15"/>
    <row r="1021" s="24" customFormat="1" ht="15"/>
    <row r="1022" s="24" customFormat="1" ht="15"/>
    <row r="1023" s="24" customFormat="1" ht="15"/>
    <row r="1024" s="24" customFormat="1" ht="15"/>
    <row r="1025" s="24" customFormat="1" ht="15"/>
    <row r="1026" s="24" customFormat="1" ht="15"/>
    <row r="1027" s="24" customFormat="1" ht="15"/>
    <row r="1028" s="24" customFormat="1" ht="15"/>
    <row r="1029" s="24" customFormat="1" ht="15"/>
    <row r="1030" s="24" customFormat="1" ht="15"/>
    <row r="1031" s="24" customFormat="1" ht="15"/>
    <row r="1032" s="24" customFormat="1" ht="15"/>
    <row r="1033" s="24" customFormat="1" ht="15"/>
    <row r="1034" s="24" customFormat="1" ht="15"/>
    <row r="1035" s="24" customFormat="1" ht="15"/>
    <row r="1036" s="24" customFormat="1" ht="15"/>
    <row r="1037" s="24" customFormat="1" ht="15"/>
    <row r="1038" s="24" customFormat="1" ht="15"/>
    <row r="1039" s="24" customFormat="1" ht="15"/>
    <row r="1040" s="24" customFormat="1" ht="15"/>
    <row r="1041" s="24" customFormat="1" ht="15"/>
    <row r="1042" s="24" customFormat="1" ht="15"/>
    <row r="1043" s="24" customFormat="1" ht="15"/>
    <row r="1044" s="24" customFormat="1" ht="15"/>
    <row r="1045" s="24" customFormat="1" ht="15"/>
    <row r="1046" s="24" customFormat="1" ht="15"/>
    <row r="1047" s="24" customFormat="1" ht="15"/>
    <row r="1048" s="24" customFormat="1" ht="15"/>
    <row r="1049" s="24" customFormat="1" ht="15"/>
    <row r="1050" s="24" customFormat="1" ht="15"/>
    <row r="1051" s="24" customFormat="1" ht="15"/>
    <row r="1052" s="24" customFormat="1" ht="15"/>
    <row r="1053" s="24" customFormat="1" ht="15"/>
    <row r="1054" s="24" customFormat="1" ht="15"/>
    <row r="1055" s="24" customFormat="1" ht="15"/>
    <row r="1056" s="24" customFormat="1" ht="15"/>
    <row r="1057" s="24" customFormat="1" ht="15"/>
    <row r="1058" s="24" customFormat="1" ht="15"/>
    <row r="1059" s="24" customFormat="1" ht="15"/>
    <row r="1060" s="24" customFormat="1" ht="15"/>
    <row r="1061" s="24" customFormat="1" ht="15"/>
    <row r="1062" s="24" customFormat="1" ht="15"/>
    <row r="1063" s="24" customFormat="1" ht="15"/>
    <row r="1064" s="24" customFormat="1" ht="15"/>
    <row r="1065" s="24" customFormat="1" ht="15"/>
    <row r="1066" s="24" customFormat="1" ht="15"/>
    <row r="1067" s="24" customFormat="1" ht="15"/>
    <row r="1068" s="24" customFormat="1" ht="15"/>
    <row r="1069" s="24" customFormat="1" ht="15"/>
    <row r="1070" s="24" customFormat="1" ht="15"/>
    <row r="1071" s="24" customFormat="1" ht="15"/>
    <row r="1072" s="24" customFormat="1" ht="15"/>
    <row r="1073" s="24" customFormat="1" ht="15"/>
    <row r="1074" s="24" customFormat="1" ht="15"/>
    <row r="1075" s="24" customFormat="1" ht="15"/>
    <row r="1076" s="24" customFormat="1" ht="15"/>
    <row r="1077" s="24" customFormat="1" ht="15"/>
    <row r="1078" s="24" customFormat="1" ht="15"/>
    <row r="1079" s="24" customFormat="1" ht="15"/>
    <row r="1080" s="24" customFormat="1" ht="15"/>
    <row r="1081" s="24" customFormat="1" ht="15"/>
    <row r="1082" s="24" customFormat="1" ht="15"/>
    <row r="1083" s="24" customFormat="1" ht="15"/>
    <row r="1084" s="24" customFormat="1" ht="15"/>
    <row r="1085" s="24" customFormat="1" ht="15"/>
    <row r="1086" s="24" customFormat="1" ht="15"/>
    <row r="1087" s="24" customFormat="1" ht="15"/>
    <row r="1088" s="24" customFormat="1" ht="15"/>
    <row r="1089" s="24" customFormat="1" ht="15"/>
    <row r="1090" s="24" customFormat="1" ht="15"/>
    <row r="1091" s="24" customFormat="1" ht="15"/>
    <row r="1092" s="24" customFormat="1" ht="15"/>
    <row r="1093" s="24" customFormat="1" ht="15"/>
    <row r="1094" s="24" customFormat="1" ht="15"/>
    <row r="1095" s="24" customFormat="1" ht="15"/>
    <row r="1096" s="24" customFormat="1" ht="15"/>
    <row r="1097" s="24" customFormat="1" ht="15"/>
    <row r="1098" s="24" customFormat="1" ht="15"/>
    <row r="1099" s="24" customFormat="1" ht="15"/>
    <row r="1100" s="24" customFormat="1" ht="15"/>
    <row r="1101" s="24" customFormat="1" ht="15"/>
    <row r="1102" s="24" customFormat="1" ht="15"/>
    <row r="1103" s="24" customFormat="1" ht="15"/>
    <row r="1104" s="24" customFormat="1" ht="15"/>
    <row r="1105" s="24" customFormat="1" ht="15"/>
    <row r="1106" s="24" customFormat="1" ht="15"/>
    <row r="1107" s="24" customFormat="1" ht="15"/>
    <row r="1108" s="24" customFormat="1" ht="15"/>
    <row r="1109" s="24" customFormat="1" ht="15"/>
    <row r="1110" s="24" customFormat="1" ht="15"/>
    <row r="1111" s="24" customFormat="1" ht="15"/>
    <row r="1112" s="24" customFormat="1" ht="15"/>
    <row r="1113" s="24" customFormat="1" ht="15"/>
    <row r="1114" s="24" customFormat="1" ht="15"/>
    <row r="1115" s="24" customFormat="1" ht="15"/>
    <row r="1116" s="24" customFormat="1" ht="15"/>
    <row r="1117" s="24" customFormat="1" ht="15"/>
    <row r="1118" s="24" customFormat="1" ht="15"/>
    <row r="1119" s="24" customFormat="1" ht="15"/>
    <row r="1120" s="24" customFormat="1" ht="15"/>
    <row r="1121" s="24" customFormat="1" ht="15"/>
    <row r="1122" s="24" customFormat="1" ht="15"/>
    <row r="1123" s="24" customFormat="1" ht="15"/>
    <row r="1124" s="24" customFormat="1" ht="15"/>
    <row r="1125" s="24" customFormat="1" ht="15"/>
    <row r="1126" s="24" customFormat="1" ht="15"/>
    <row r="1127" s="24" customFormat="1" ht="15"/>
    <row r="1128" s="24" customFormat="1" ht="15"/>
    <row r="1129" s="24" customFormat="1" ht="15"/>
    <row r="1130" s="24" customFormat="1" ht="15"/>
    <row r="1131" s="24" customFormat="1" ht="15"/>
    <row r="1132" s="24" customFormat="1" ht="15"/>
    <row r="1133" s="24" customFormat="1" ht="15"/>
    <row r="1134" s="24" customFormat="1" ht="15"/>
    <row r="1135" s="24" customFormat="1" ht="15"/>
    <row r="1136" s="24" customFormat="1" ht="15"/>
    <row r="1137" s="24" customFormat="1" ht="15"/>
    <row r="1138" s="24" customFormat="1" ht="15"/>
    <row r="1139" s="24" customFormat="1" ht="15"/>
    <row r="1140" s="24" customFormat="1" ht="15"/>
    <row r="1141" s="24" customFormat="1" ht="15"/>
    <row r="1142" s="24" customFormat="1" ht="15"/>
    <row r="1143" s="24" customFormat="1" ht="15"/>
    <row r="1144" s="24" customFormat="1" ht="15"/>
    <row r="1145" s="24" customFormat="1" ht="15"/>
    <row r="1146" s="24" customFormat="1" ht="15"/>
    <row r="1147" s="24" customFormat="1" ht="15"/>
    <row r="1148" s="24" customFormat="1" ht="15"/>
    <row r="1149" s="24" customFormat="1" ht="15"/>
    <row r="1150" s="24" customFormat="1" ht="15"/>
    <row r="1151" s="24" customFormat="1" ht="15"/>
    <row r="1152" s="24" customFormat="1" ht="15"/>
    <row r="1153" s="24" customFormat="1" ht="15"/>
    <row r="1154" s="24" customFormat="1" ht="15"/>
    <row r="1155" s="24" customFormat="1" ht="15"/>
    <row r="1156" s="24" customFormat="1" ht="15"/>
    <row r="1157" s="24" customFormat="1" ht="15"/>
    <row r="1158" s="24" customFormat="1" ht="15"/>
    <row r="1159" s="24" customFormat="1" ht="15"/>
    <row r="1160" s="24" customFormat="1" ht="15"/>
    <row r="1161" s="24" customFormat="1" ht="15"/>
    <row r="1162" s="24" customFormat="1" ht="15"/>
    <row r="1163" s="24" customFormat="1" ht="15"/>
    <row r="1164" s="24" customFormat="1" ht="15"/>
    <row r="1165" s="24" customFormat="1" ht="15"/>
    <row r="1166" s="24" customFormat="1" ht="15"/>
    <row r="1167" s="24" customFormat="1" ht="15"/>
    <row r="1168" s="24" customFormat="1" ht="15"/>
    <row r="1169" s="24" customFormat="1" ht="15"/>
    <row r="1170" s="24" customFormat="1" ht="15"/>
    <row r="1171" s="24" customFormat="1" ht="15"/>
    <row r="1172" s="24" customFormat="1" ht="15"/>
    <row r="1173" s="24" customFormat="1" ht="15"/>
    <row r="1174" s="24" customFormat="1" ht="15"/>
    <row r="1175" s="24" customFormat="1" ht="15"/>
    <row r="1176" s="24" customFormat="1" ht="15"/>
    <row r="1177" s="24" customFormat="1" ht="15"/>
    <row r="1178" s="24" customFormat="1" ht="15"/>
    <row r="1179" s="24" customFormat="1" ht="15"/>
    <row r="1180" s="24" customFormat="1" ht="15"/>
    <row r="1181" s="24" customFormat="1" ht="15"/>
    <row r="1182" s="24" customFormat="1" ht="15"/>
    <row r="1183" s="24" customFormat="1" ht="15"/>
    <row r="1184" s="24" customFormat="1" ht="15"/>
    <row r="1185" s="24" customFormat="1" ht="15"/>
    <row r="1186" s="24" customFormat="1" ht="15"/>
    <row r="1187" s="24" customFormat="1" ht="15"/>
    <row r="1188" s="24" customFormat="1" ht="15"/>
    <row r="1189" s="24" customFormat="1" ht="15"/>
    <row r="1190" s="24" customFormat="1" ht="15"/>
    <row r="1191" s="24" customFormat="1" ht="15"/>
    <row r="1192" s="24" customFormat="1" ht="15"/>
    <row r="1193" s="24" customFormat="1" ht="15"/>
    <row r="1194" s="24" customFormat="1" ht="15"/>
    <row r="1195" s="24" customFormat="1" ht="15"/>
    <row r="1196" s="24" customFormat="1" ht="15"/>
    <row r="1197" s="24" customFormat="1" ht="15"/>
    <row r="1198" s="24" customFormat="1" ht="15"/>
    <row r="1199" s="24" customFormat="1" ht="15"/>
    <row r="1200" s="24" customFormat="1" ht="15"/>
    <row r="1201" s="24" customFormat="1" ht="15"/>
    <row r="1202" s="24" customFormat="1" ht="15"/>
    <row r="1203" s="24" customFormat="1" ht="15"/>
    <row r="1204" s="24" customFormat="1" ht="15"/>
    <row r="1205" s="24" customFormat="1" ht="15"/>
    <row r="1206" s="24" customFormat="1" ht="15"/>
    <row r="1207" s="24" customFormat="1" ht="15"/>
    <row r="1208" s="24" customFormat="1" ht="15"/>
    <row r="1209" s="24" customFormat="1" ht="15"/>
    <row r="1210" s="24" customFormat="1" ht="15"/>
    <row r="1211" s="24" customFormat="1" ht="15"/>
    <row r="1212" s="24" customFormat="1" ht="15"/>
    <row r="1213" s="24" customFormat="1" ht="15"/>
    <row r="1214" s="24" customFormat="1" ht="15"/>
    <row r="1215" s="24" customFormat="1" ht="15"/>
    <row r="1216" s="24" customFormat="1" ht="15"/>
    <row r="1217" s="24" customFormat="1" ht="15"/>
    <row r="1218" s="24" customFormat="1" ht="15"/>
    <row r="1219" s="24" customFormat="1" ht="15"/>
    <row r="1220" s="24" customFormat="1" ht="15"/>
    <row r="1221" s="24" customFormat="1" ht="15"/>
    <row r="1222" s="24" customFormat="1" ht="15"/>
    <row r="1223" s="24" customFormat="1" ht="15"/>
    <row r="1224" s="24" customFormat="1" ht="15"/>
    <row r="1225" s="24" customFormat="1" ht="15"/>
    <row r="1226" s="24" customFormat="1" ht="15"/>
    <row r="1227" s="24" customFormat="1" ht="15"/>
    <row r="1228" s="24" customFormat="1" ht="15"/>
    <row r="1229" s="24" customFormat="1" ht="15"/>
    <row r="1230" s="24" customFormat="1" ht="15"/>
    <row r="1231" s="24" customFormat="1" ht="15"/>
    <row r="1232" s="24" customFormat="1" ht="15"/>
    <row r="1233" s="24" customFormat="1" ht="15"/>
    <row r="1234" s="24" customFormat="1" ht="15"/>
    <row r="1235" s="24" customFormat="1" ht="15"/>
    <row r="1236" s="24" customFormat="1" ht="15"/>
    <row r="1237" s="24" customFormat="1" ht="15"/>
    <row r="1238" s="24" customFormat="1" ht="15"/>
    <row r="1239" s="24" customFormat="1" ht="15"/>
    <row r="1240" s="24" customFormat="1" ht="15"/>
    <row r="1241" s="24" customFormat="1" ht="15"/>
    <row r="1242" s="24" customFormat="1" ht="15"/>
    <row r="1243" s="24" customFormat="1" ht="15"/>
    <row r="1244" s="24" customFormat="1" ht="15"/>
    <row r="1245" s="24" customFormat="1" ht="15"/>
    <row r="1246" s="24" customFormat="1" ht="15"/>
    <row r="1247" s="24" customFormat="1" ht="15"/>
    <row r="1248" s="24" customFormat="1" ht="15"/>
    <row r="1249" s="24" customFormat="1" ht="15"/>
    <row r="1250" s="24" customFormat="1" ht="15"/>
    <row r="1251" s="24" customFormat="1" ht="15"/>
    <row r="1252" s="24" customFormat="1" ht="15"/>
    <row r="1253" s="24" customFormat="1" ht="15"/>
    <row r="1254" s="24" customFormat="1" ht="15"/>
    <row r="1255" s="24" customFormat="1" ht="15"/>
    <row r="1256" s="24" customFormat="1" ht="15"/>
    <row r="1257" s="24" customFormat="1" ht="15"/>
    <row r="1258" s="24" customFormat="1" ht="15"/>
    <row r="1259" s="24" customFormat="1" ht="15"/>
    <row r="1260" s="24" customFormat="1" ht="15"/>
    <row r="1261" s="24" customFormat="1" ht="15"/>
    <row r="1262" s="24" customFormat="1" ht="15"/>
    <row r="1263" s="24" customFormat="1" ht="15"/>
    <row r="1264" s="24" customFormat="1" ht="15"/>
    <row r="1265" s="24" customFormat="1" ht="15"/>
    <row r="1266" s="24" customFormat="1" ht="15"/>
    <row r="1267" s="24" customFormat="1" ht="15"/>
    <row r="1268" s="24" customFormat="1" ht="15"/>
    <row r="1269" s="24" customFormat="1" ht="15"/>
    <row r="1270" s="24" customFormat="1" ht="15"/>
    <row r="1271" s="24" customFormat="1" ht="15"/>
    <row r="1272" s="24" customFormat="1" ht="15"/>
    <row r="1273" s="24" customFormat="1" ht="15"/>
    <row r="1274" s="24" customFormat="1" ht="15"/>
    <row r="1275" s="24" customFormat="1" ht="15"/>
    <row r="1276" s="24" customFormat="1" ht="15"/>
    <row r="1277" s="24" customFormat="1" ht="15"/>
    <row r="1278" s="24" customFormat="1" ht="15"/>
    <row r="1279" s="24" customFormat="1" ht="15"/>
    <row r="1280" s="24" customFormat="1" ht="15"/>
    <row r="1281" s="24" customFormat="1" ht="15"/>
    <row r="1282" s="24" customFormat="1" ht="15"/>
    <row r="1283" s="24" customFormat="1" ht="15"/>
    <row r="1284" s="24" customFormat="1" ht="15"/>
    <row r="1285" s="24" customFormat="1" ht="15"/>
    <row r="1286" s="24" customFormat="1" ht="15"/>
    <row r="1287" s="24" customFormat="1" ht="15"/>
    <row r="1288" s="24" customFormat="1" ht="15"/>
    <row r="1289" s="24" customFormat="1" ht="15"/>
    <row r="1290" s="24" customFormat="1" ht="15"/>
    <row r="1291" s="24" customFormat="1" ht="15"/>
    <row r="1292" s="24" customFormat="1" ht="15"/>
    <row r="1293" s="24" customFormat="1" ht="15"/>
    <row r="1294" s="24" customFormat="1" ht="15"/>
    <row r="1295" s="24" customFormat="1" ht="15"/>
    <row r="1296" s="24" customFormat="1" ht="15"/>
    <row r="1297" s="24" customFormat="1" ht="15"/>
    <row r="1298" s="24" customFormat="1" ht="15"/>
    <row r="1299" s="24" customFormat="1" ht="15"/>
    <row r="1300" s="24" customFormat="1" ht="15"/>
    <row r="1301" s="24" customFormat="1" ht="15"/>
    <row r="1302" s="24" customFormat="1" ht="15"/>
    <row r="1303" s="24" customFormat="1" ht="15"/>
    <row r="1304" s="24" customFormat="1" ht="15"/>
    <row r="1305" s="24" customFormat="1" ht="15"/>
    <row r="1306" s="24" customFormat="1" ht="15"/>
    <row r="1307" s="24" customFormat="1" ht="15"/>
    <row r="1308" s="24" customFormat="1" ht="15"/>
    <row r="1309" s="24" customFormat="1" ht="15"/>
    <row r="1310" s="24" customFormat="1" ht="15"/>
    <row r="1311" s="24" customFormat="1" ht="15"/>
    <row r="1312" s="24" customFormat="1" ht="15"/>
    <row r="1313" s="24" customFormat="1" ht="15"/>
    <row r="1314" s="24" customFormat="1" ht="15"/>
    <row r="1315" s="24" customFormat="1" ht="15"/>
    <row r="1316" s="24" customFormat="1" ht="15"/>
    <row r="1317" s="24" customFormat="1" ht="15"/>
    <row r="1318" s="24" customFormat="1" ht="15"/>
    <row r="1319" s="24" customFormat="1" ht="15"/>
    <row r="1320" s="24" customFormat="1" ht="15"/>
    <row r="1321" s="24" customFormat="1" ht="15"/>
    <row r="1322" s="24" customFormat="1" ht="15"/>
    <row r="1323" s="24" customFormat="1" ht="15"/>
    <row r="1324" s="24" customFormat="1" ht="15"/>
    <row r="1325" s="24" customFormat="1" ht="15"/>
    <row r="1326" s="24" customFormat="1" ht="15"/>
    <row r="1327" s="24" customFormat="1" ht="15"/>
    <row r="1328" s="24" customFormat="1" ht="15"/>
    <row r="1329" s="24" customFormat="1" ht="15"/>
    <row r="1330" s="24" customFormat="1" ht="15"/>
    <row r="1331" s="24" customFormat="1" ht="15"/>
    <row r="1332" s="24" customFormat="1" ht="15"/>
    <row r="1333" s="24" customFormat="1" ht="15"/>
    <row r="1334" s="24" customFormat="1" ht="15"/>
    <row r="1335" s="24" customFormat="1" ht="15"/>
    <row r="1336" s="24" customFormat="1" ht="15"/>
    <row r="1337" s="24" customFormat="1" ht="15"/>
    <row r="1338" s="24" customFormat="1" ht="15"/>
    <row r="1339" s="24" customFormat="1" ht="15"/>
    <row r="1340" s="24" customFormat="1" ht="15"/>
    <row r="1341" s="24" customFormat="1" ht="15"/>
    <row r="1342" s="24" customFormat="1" ht="15"/>
    <row r="1343" s="24" customFormat="1" ht="15"/>
    <row r="1344" s="24" customFormat="1" ht="15"/>
    <row r="1345" s="24" customFormat="1" ht="15"/>
    <row r="1346" s="24" customFormat="1" ht="15"/>
    <row r="1347" s="24" customFormat="1" ht="15"/>
    <row r="1348" s="24" customFormat="1" ht="15"/>
    <row r="1349" s="24" customFormat="1" ht="15"/>
    <row r="1350" s="24" customFormat="1" ht="15"/>
    <row r="1351" s="24" customFormat="1" ht="15"/>
    <row r="1352" s="24" customFormat="1" ht="15"/>
    <row r="1353" s="24" customFormat="1" ht="15"/>
    <row r="1354" s="24" customFormat="1" ht="15"/>
    <row r="1355" s="24" customFormat="1" ht="15"/>
    <row r="1356" s="24" customFormat="1" ht="15"/>
    <row r="1357" s="24" customFormat="1" ht="15"/>
    <row r="1358" s="24" customFormat="1" ht="15"/>
    <row r="1359" s="24" customFormat="1" ht="15"/>
    <row r="1360" s="24" customFormat="1" ht="15"/>
    <row r="1361" s="24" customFormat="1" ht="15"/>
    <row r="1362" s="24" customFormat="1" ht="15"/>
    <row r="1363" s="24" customFormat="1" ht="15"/>
    <row r="1364" s="24" customFormat="1" ht="15"/>
    <row r="1365" s="24" customFormat="1" ht="15"/>
    <row r="1366" s="24" customFormat="1" ht="15"/>
    <row r="1367" s="24" customFormat="1" ht="15"/>
    <row r="1368" s="24" customFormat="1" ht="15"/>
    <row r="1369" s="24" customFormat="1" ht="15"/>
    <row r="1370" s="24" customFormat="1" ht="15"/>
    <row r="1371" s="24" customFormat="1" ht="15"/>
    <row r="1372" s="24" customFormat="1" ht="15"/>
    <row r="1373" s="24" customFormat="1" ht="15"/>
    <row r="1374" s="24" customFormat="1" ht="15"/>
    <row r="1375" s="24" customFormat="1" ht="15"/>
    <row r="1376" s="24" customFormat="1" ht="15"/>
    <row r="1377" s="24" customFormat="1" ht="15"/>
    <row r="1378" s="24" customFormat="1" ht="15"/>
    <row r="1379" s="24" customFormat="1" ht="15"/>
    <row r="1380" s="24" customFormat="1" ht="15"/>
    <row r="1381" s="24" customFormat="1" ht="15"/>
    <row r="1382" s="24" customFormat="1" ht="15"/>
    <row r="1383" s="24" customFormat="1" ht="15"/>
    <row r="1384" s="24" customFormat="1" ht="15"/>
    <row r="1385" s="24" customFormat="1" ht="15"/>
    <row r="1386" s="24" customFormat="1" ht="15"/>
    <row r="1387" s="24" customFormat="1" ht="15"/>
    <row r="1388" s="24" customFormat="1" ht="15"/>
    <row r="1389" s="24" customFormat="1" ht="15"/>
    <row r="1390" s="24" customFormat="1" ht="15"/>
    <row r="1391" s="24" customFormat="1" ht="15"/>
    <row r="1392" s="24" customFormat="1" ht="15"/>
  </sheetData>
  <sheetProtection password="FA9C" sheet="1" objects="1" scenarios="1"/>
  <mergeCells count="2">
    <mergeCell ref="C11:I11"/>
    <mergeCell ref="C7:I9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2:J96"/>
  <sheetViews>
    <sheetView zoomScale="80" zoomScaleNormal="80" zoomScalePageLayoutView="0" workbookViewId="0" topLeftCell="B1">
      <pane ySplit="14" topLeftCell="A15" activePane="bottomLeft" state="frozen"/>
      <selection pane="topLeft" activeCell="B1" sqref="B1"/>
      <selection pane="bottomLeft" activeCell="J31" sqref="J31"/>
    </sheetView>
  </sheetViews>
  <sheetFormatPr defaultColWidth="9.140625" defaultRowHeight="15"/>
  <cols>
    <col min="1" max="1" width="9.140625" style="24" hidden="1" customWidth="1"/>
    <col min="2" max="2" width="9.140625" style="24" customWidth="1"/>
    <col min="3" max="3" width="8.8515625" style="0" customWidth="1"/>
    <col min="4" max="4" width="57.00390625" style="0" customWidth="1"/>
    <col min="5" max="5" width="13.57421875" style="0" customWidth="1"/>
    <col min="6" max="6" width="14.00390625" style="0" customWidth="1"/>
    <col min="7" max="8" width="19.00390625" style="0" customWidth="1"/>
    <col min="9" max="9" width="23.57421875" style="0" customWidth="1"/>
    <col min="10" max="10" width="20.140625" style="0" customWidth="1"/>
    <col min="11" max="107" width="9.140625" style="24" customWidth="1"/>
  </cols>
  <sheetData>
    <row r="1" s="24" customFormat="1" ht="15"/>
    <row r="2" s="24" customFormat="1" ht="15">
      <c r="I2" s="25" t="s">
        <v>64</v>
      </c>
    </row>
    <row r="3" s="24" customFormat="1" ht="15">
      <c r="I3" s="25" t="s">
        <v>17</v>
      </c>
    </row>
    <row r="4" s="24" customFormat="1" ht="15">
      <c r="I4" s="25" t="s">
        <v>18</v>
      </c>
    </row>
    <row r="5" s="24" customFormat="1" ht="15">
      <c r="I5" s="25" t="s">
        <v>19</v>
      </c>
    </row>
    <row r="6" s="24" customFormat="1" ht="15">
      <c r="I6" s="25" t="s">
        <v>20</v>
      </c>
    </row>
    <row r="7" spans="3:10" s="24" customFormat="1" ht="15" customHeight="1">
      <c r="C7" s="115" t="s">
        <v>114</v>
      </c>
      <c r="D7" s="115"/>
      <c r="E7" s="115"/>
      <c r="F7" s="115"/>
      <c r="G7" s="115"/>
      <c r="H7" s="115"/>
      <c r="I7" s="115"/>
      <c r="J7" s="41"/>
    </row>
    <row r="8" spans="3:10" s="24" customFormat="1" ht="15">
      <c r="C8" s="115"/>
      <c r="D8" s="115"/>
      <c r="E8" s="115"/>
      <c r="F8" s="115"/>
      <c r="G8" s="115"/>
      <c r="H8" s="115"/>
      <c r="I8" s="115"/>
      <c r="J8" s="41"/>
    </row>
    <row r="9" spans="3:10" s="24" customFormat="1" ht="15">
      <c r="C9" s="115"/>
      <c r="D9" s="115"/>
      <c r="E9" s="115"/>
      <c r="F9" s="115"/>
      <c r="G9" s="115"/>
      <c r="H9" s="115"/>
      <c r="I9" s="115"/>
      <c r="J9" s="41"/>
    </row>
    <row r="10" s="24" customFormat="1" ht="15"/>
    <row r="11" spans="3:10" s="24" customFormat="1" ht="15" customHeight="1">
      <c r="C11" s="92" t="s">
        <v>106</v>
      </c>
      <c r="D11" s="92"/>
      <c r="E11" s="92"/>
      <c r="F11" s="92"/>
      <c r="G11" s="92"/>
      <c r="H11" s="92"/>
      <c r="I11" s="92"/>
      <c r="J11" s="36"/>
    </row>
    <row r="12" spans="3:9" s="24" customFormat="1" ht="15">
      <c r="C12" s="28"/>
      <c r="D12" s="28"/>
      <c r="E12" s="28"/>
      <c r="F12" s="28"/>
      <c r="G12" s="28"/>
      <c r="H12" s="28"/>
      <c r="I12" s="37"/>
    </row>
    <row r="13" spans="3:9" s="24" customFormat="1" ht="75">
      <c r="C13" s="29" t="s">
        <v>0</v>
      </c>
      <c r="D13" s="29" t="s">
        <v>1</v>
      </c>
      <c r="E13" s="29" t="s">
        <v>2</v>
      </c>
      <c r="F13" s="29" t="s">
        <v>3</v>
      </c>
      <c r="G13" s="3" t="s">
        <v>143</v>
      </c>
      <c r="H13" s="40" t="s">
        <v>115</v>
      </c>
      <c r="I13" s="70" t="s">
        <v>140</v>
      </c>
    </row>
    <row r="14" spans="3:9" s="24" customFormat="1" ht="15">
      <c r="C14" s="29">
        <v>1</v>
      </c>
      <c r="D14" s="29">
        <v>2</v>
      </c>
      <c r="E14" s="29">
        <v>3</v>
      </c>
      <c r="F14" s="29">
        <v>4</v>
      </c>
      <c r="G14" s="29">
        <v>5</v>
      </c>
      <c r="H14" s="29">
        <v>6</v>
      </c>
      <c r="I14" s="29">
        <v>7</v>
      </c>
    </row>
    <row r="15" spans="3:9" s="24" customFormat="1" ht="15">
      <c r="C15" s="29" t="s">
        <v>4</v>
      </c>
      <c r="D15" s="30" t="s">
        <v>5</v>
      </c>
      <c r="E15" s="29"/>
      <c r="F15" s="29"/>
      <c r="G15" s="29"/>
      <c r="H15" s="29"/>
      <c r="I15" s="66"/>
    </row>
    <row r="16" spans="3:10" ht="15">
      <c r="C16" s="6" t="s">
        <v>26</v>
      </c>
      <c r="D16" s="7" t="s">
        <v>95</v>
      </c>
      <c r="E16" s="34"/>
      <c r="F16" s="6">
        <v>0.4</v>
      </c>
      <c r="G16" s="9">
        <f>SUM(G17:G27)</f>
        <v>1303</v>
      </c>
      <c r="H16" s="9">
        <f>SUM(H17:H27)</f>
        <v>349.47</v>
      </c>
      <c r="I16" s="76"/>
      <c r="J16" s="24"/>
    </row>
    <row r="17" spans="3:10" ht="15">
      <c r="C17" s="34"/>
      <c r="D17" s="10"/>
      <c r="E17" s="34"/>
      <c r="F17" s="34"/>
      <c r="G17" s="34"/>
      <c r="H17" s="34"/>
      <c r="I17" s="76"/>
      <c r="J17" s="24"/>
    </row>
    <row r="18" spans="3:10" ht="30">
      <c r="C18" s="34" t="s">
        <v>110</v>
      </c>
      <c r="D18" s="18" t="s">
        <v>398</v>
      </c>
      <c r="E18" s="19">
        <v>2016</v>
      </c>
      <c r="F18" s="6">
        <v>0.4</v>
      </c>
      <c r="G18" s="19">
        <v>179</v>
      </c>
      <c r="H18" s="19">
        <v>64.73</v>
      </c>
      <c r="I18" s="19" t="s">
        <v>606</v>
      </c>
      <c r="J18" s="24"/>
    </row>
    <row r="19" spans="3:10" ht="30">
      <c r="C19" s="34" t="s">
        <v>110</v>
      </c>
      <c r="D19" s="18" t="s">
        <v>399</v>
      </c>
      <c r="E19" s="19">
        <v>2016</v>
      </c>
      <c r="F19" s="6">
        <v>0.4</v>
      </c>
      <c r="G19" s="19">
        <v>78</v>
      </c>
      <c r="H19" s="19">
        <v>9.6</v>
      </c>
      <c r="I19" s="19" t="s">
        <v>957</v>
      </c>
      <c r="J19" s="24"/>
    </row>
    <row r="20" spans="3:10" ht="30">
      <c r="C20" s="34" t="s">
        <v>110</v>
      </c>
      <c r="D20" s="18" t="s">
        <v>400</v>
      </c>
      <c r="E20" s="19">
        <v>2016</v>
      </c>
      <c r="F20" s="6">
        <v>0.4</v>
      </c>
      <c r="G20" s="19">
        <v>36</v>
      </c>
      <c r="H20" s="19">
        <v>15</v>
      </c>
      <c r="I20" s="19" t="s">
        <v>607</v>
      </c>
      <c r="J20" s="24"/>
    </row>
    <row r="21" spans="3:10" ht="30">
      <c r="C21" s="34" t="s">
        <v>110</v>
      </c>
      <c r="D21" s="18" t="s">
        <v>418</v>
      </c>
      <c r="E21" s="19">
        <v>2016</v>
      </c>
      <c r="F21" s="6">
        <v>0.4</v>
      </c>
      <c r="G21" s="19">
        <v>136</v>
      </c>
      <c r="H21" s="19" t="s">
        <v>973</v>
      </c>
      <c r="I21" s="19" t="s">
        <v>625</v>
      </c>
      <c r="J21" s="24"/>
    </row>
    <row r="22" spans="3:10" ht="30">
      <c r="C22" s="34" t="s">
        <v>110</v>
      </c>
      <c r="D22" s="18" t="s">
        <v>419</v>
      </c>
      <c r="E22" s="19">
        <v>2016</v>
      </c>
      <c r="F22" s="6">
        <v>0.4</v>
      </c>
      <c r="G22" s="19">
        <v>83</v>
      </c>
      <c r="H22" s="19">
        <v>64.73</v>
      </c>
      <c r="I22" s="19" t="s">
        <v>626</v>
      </c>
      <c r="J22" s="24"/>
    </row>
    <row r="23" spans="3:10" ht="45">
      <c r="C23" s="34" t="s">
        <v>110</v>
      </c>
      <c r="D23" s="18" t="s">
        <v>420</v>
      </c>
      <c r="E23" s="19">
        <v>2016</v>
      </c>
      <c r="F23" s="6">
        <v>0.4</v>
      </c>
      <c r="G23" s="19">
        <v>157</v>
      </c>
      <c r="H23" s="19">
        <v>30</v>
      </c>
      <c r="I23" s="19" t="s">
        <v>627</v>
      </c>
      <c r="J23" s="24"/>
    </row>
    <row r="24" spans="3:10" ht="30">
      <c r="C24" s="34" t="s">
        <v>110</v>
      </c>
      <c r="D24" s="18" t="s">
        <v>423</v>
      </c>
      <c r="E24" s="19">
        <v>2017</v>
      </c>
      <c r="F24" s="6">
        <v>0.4</v>
      </c>
      <c r="G24" s="19">
        <v>257</v>
      </c>
      <c r="H24" s="19">
        <v>101.11</v>
      </c>
      <c r="I24" s="19" t="s">
        <v>958</v>
      </c>
      <c r="J24" s="24"/>
    </row>
    <row r="25" spans="3:10" ht="30">
      <c r="C25" s="34" t="s">
        <v>110</v>
      </c>
      <c r="D25" s="18" t="s">
        <v>496</v>
      </c>
      <c r="E25" s="19">
        <v>2018</v>
      </c>
      <c r="F25" s="6">
        <v>0.4</v>
      </c>
      <c r="G25" s="19">
        <v>377</v>
      </c>
      <c r="H25" s="19">
        <v>64.3</v>
      </c>
      <c r="I25" s="19" t="s">
        <v>702</v>
      </c>
      <c r="J25" s="24"/>
    </row>
    <row r="26" spans="3:10" ht="15">
      <c r="C26" s="13"/>
      <c r="D26" s="14" t="s">
        <v>109</v>
      </c>
      <c r="E26" s="13"/>
      <c r="F26" s="13"/>
      <c r="G26" s="13"/>
      <c r="H26" s="13"/>
      <c r="I26" s="75"/>
      <c r="J26" s="24"/>
    </row>
    <row r="27" spans="3:10" ht="15" hidden="1">
      <c r="C27" s="34"/>
      <c r="D27" s="18"/>
      <c r="E27" s="19"/>
      <c r="F27" s="6">
        <v>0.4</v>
      </c>
      <c r="G27" s="19"/>
      <c r="H27" s="19"/>
      <c r="I27" s="19"/>
      <c r="J27" s="24"/>
    </row>
    <row r="28" spans="3:10" ht="15">
      <c r="C28" s="6"/>
      <c r="D28" s="7" t="s">
        <v>104</v>
      </c>
      <c r="E28" s="6"/>
      <c r="F28" s="6">
        <v>10</v>
      </c>
      <c r="G28" s="9">
        <f>G29+G35+G42</f>
        <v>37340</v>
      </c>
      <c r="H28" s="9">
        <f>H29+H35+H42</f>
        <v>2270</v>
      </c>
      <c r="I28" s="29"/>
      <c r="J28" s="24"/>
    </row>
    <row r="29" spans="3:10" ht="15">
      <c r="C29" s="2" t="s">
        <v>28</v>
      </c>
      <c r="D29" s="7" t="s">
        <v>65</v>
      </c>
      <c r="E29" s="34"/>
      <c r="F29" s="6">
        <v>10</v>
      </c>
      <c r="G29" s="9">
        <f>SUM(G30:G34)</f>
        <v>960</v>
      </c>
      <c r="H29" s="9">
        <f>SUM(H30:H34)</f>
        <v>50</v>
      </c>
      <c r="I29" s="29"/>
      <c r="J29" s="24"/>
    </row>
    <row r="30" spans="3:10" ht="15">
      <c r="C30" s="34"/>
      <c r="D30" s="10"/>
      <c r="E30" s="34"/>
      <c r="F30" s="34"/>
      <c r="G30" s="34"/>
      <c r="H30" s="34"/>
      <c r="I30" s="29"/>
      <c r="J30" s="24"/>
    </row>
    <row r="31" spans="3:10" ht="45">
      <c r="C31" s="34" t="s">
        <v>110</v>
      </c>
      <c r="D31" s="18" t="s">
        <v>522</v>
      </c>
      <c r="E31" s="19">
        <v>2018</v>
      </c>
      <c r="F31" s="6">
        <v>10</v>
      </c>
      <c r="G31" s="19">
        <v>960</v>
      </c>
      <c r="H31" s="19">
        <v>50</v>
      </c>
      <c r="I31" s="19" t="s">
        <v>525</v>
      </c>
      <c r="J31" s="24"/>
    </row>
    <row r="32" spans="3:10" ht="15">
      <c r="C32" s="34" t="s">
        <v>110</v>
      </c>
      <c r="D32" s="18" t="s">
        <v>108</v>
      </c>
      <c r="E32" s="19"/>
      <c r="F32" s="6">
        <v>10</v>
      </c>
      <c r="G32" s="19"/>
      <c r="H32" s="19"/>
      <c r="I32" s="19"/>
      <c r="J32" s="24"/>
    </row>
    <row r="33" spans="3:10" ht="15">
      <c r="C33" s="13"/>
      <c r="D33" s="14" t="s">
        <v>109</v>
      </c>
      <c r="E33" s="13"/>
      <c r="F33" s="13"/>
      <c r="G33" s="13"/>
      <c r="H33" s="13"/>
      <c r="I33" s="75"/>
      <c r="J33" s="24"/>
    </row>
    <row r="34" spans="3:10" ht="15" hidden="1">
      <c r="C34" s="34"/>
      <c r="D34" s="18"/>
      <c r="E34" s="19"/>
      <c r="F34" s="6">
        <v>10</v>
      </c>
      <c r="G34" s="19"/>
      <c r="H34" s="19"/>
      <c r="I34" s="19"/>
      <c r="J34" s="24"/>
    </row>
    <row r="35" spans="3:10" ht="30">
      <c r="C35" s="6" t="s">
        <v>30</v>
      </c>
      <c r="D35" s="7" t="s">
        <v>66</v>
      </c>
      <c r="E35" s="34"/>
      <c r="F35" s="6">
        <v>10</v>
      </c>
      <c r="G35" s="9">
        <f>SUM(G36:G41)</f>
        <v>34680</v>
      </c>
      <c r="H35" s="9">
        <f>SUM(H36:H41)</f>
        <v>1720</v>
      </c>
      <c r="I35" s="29"/>
      <c r="J35" s="24"/>
    </row>
    <row r="36" spans="3:10" ht="15">
      <c r="C36" s="34"/>
      <c r="D36" s="10"/>
      <c r="E36" s="34"/>
      <c r="F36" s="6"/>
      <c r="G36" s="34"/>
      <c r="H36" s="34"/>
      <c r="I36" s="29"/>
      <c r="J36" s="24"/>
    </row>
    <row r="37" spans="3:10" ht="45">
      <c r="C37" s="34" t="s">
        <v>110</v>
      </c>
      <c r="D37" s="18" t="s">
        <v>536</v>
      </c>
      <c r="E37" s="19">
        <v>2017</v>
      </c>
      <c r="F37" s="6">
        <v>10</v>
      </c>
      <c r="G37" s="19">
        <v>32870</v>
      </c>
      <c r="H37" s="19">
        <v>1600</v>
      </c>
      <c r="I37" s="19" t="s">
        <v>568</v>
      </c>
      <c r="J37" s="24"/>
    </row>
    <row r="38" spans="3:10" ht="45">
      <c r="C38" s="34" t="s">
        <v>110</v>
      </c>
      <c r="D38" s="18" t="s">
        <v>547</v>
      </c>
      <c r="E38" s="19">
        <v>2018</v>
      </c>
      <c r="F38" s="6">
        <v>10</v>
      </c>
      <c r="G38" s="19">
        <v>856</v>
      </c>
      <c r="H38" s="19">
        <v>70</v>
      </c>
      <c r="I38" s="19" t="s">
        <v>578</v>
      </c>
      <c r="J38" s="24"/>
    </row>
    <row r="39" spans="3:10" ht="45">
      <c r="C39" s="34" t="s">
        <v>110</v>
      </c>
      <c r="D39" s="18" t="s">
        <v>553</v>
      </c>
      <c r="E39" s="19">
        <v>2018</v>
      </c>
      <c r="F39" s="6">
        <v>10</v>
      </c>
      <c r="G39" s="19">
        <v>954</v>
      </c>
      <c r="H39" s="19">
        <v>50</v>
      </c>
      <c r="I39" s="19" t="s">
        <v>584</v>
      </c>
      <c r="J39" s="24"/>
    </row>
    <row r="40" spans="3:10" ht="15">
      <c r="C40" s="13"/>
      <c r="D40" s="14" t="s">
        <v>109</v>
      </c>
      <c r="E40" s="13"/>
      <c r="F40" s="13"/>
      <c r="G40" s="13"/>
      <c r="H40" s="13"/>
      <c r="I40" s="75"/>
      <c r="J40" s="24"/>
    </row>
    <row r="41" spans="3:10" ht="15" hidden="1">
      <c r="C41" s="34"/>
      <c r="D41" s="18"/>
      <c r="E41" s="19"/>
      <c r="F41" s="6">
        <v>10</v>
      </c>
      <c r="G41" s="19"/>
      <c r="H41" s="19"/>
      <c r="I41" s="19"/>
      <c r="J41" s="24"/>
    </row>
    <row r="42" spans="3:10" ht="30">
      <c r="C42" s="6" t="s">
        <v>32</v>
      </c>
      <c r="D42" s="7" t="s">
        <v>67</v>
      </c>
      <c r="E42" s="6"/>
      <c r="F42" s="6">
        <v>10</v>
      </c>
      <c r="G42" s="9">
        <f>SUM(G43:G46)</f>
        <v>1700</v>
      </c>
      <c r="H42" s="9">
        <f>SUM(H43:H46)</f>
        <v>500</v>
      </c>
      <c r="I42" s="29"/>
      <c r="J42" s="24"/>
    </row>
    <row r="43" spans="3:10" ht="15">
      <c r="C43" s="34"/>
      <c r="D43" s="10"/>
      <c r="E43" s="34"/>
      <c r="F43" s="34"/>
      <c r="G43" s="34"/>
      <c r="H43" s="34"/>
      <c r="I43" s="29"/>
      <c r="J43" s="24"/>
    </row>
    <row r="44" spans="3:10" ht="45">
      <c r="C44" s="34" t="s">
        <v>110</v>
      </c>
      <c r="D44" s="18" t="s">
        <v>526</v>
      </c>
      <c r="E44" s="19">
        <v>2017</v>
      </c>
      <c r="F44" s="34">
        <v>10</v>
      </c>
      <c r="G44" s="19">
        <v>947</v>
      </c>
      <c r="H44" s="19">
        <v>250</v>
      </c>
      <c r="I44" s="19" t="s">
        <v>594</v>
      </c>
      <c r="J44" s="24"/>
    </row>
    <row r="45" spans="3:10" ht="45">
      <c r="C45" s="34" t="s">
        <v>110</v>
      </c>
      <c r="D45" s="18" t="s">
        <v>527</v>
      </c>
      <c r="E45" s="19">
        <v>2017</v>
      </c>
      <c r="F45" s="34">
        <v>10</v>
      </c>
      <c r="G45" s="19">
        <v>753</v>
      </c>
      <c r="H45" s="19">
        <v>250</v>
      </c>
      <c r="I45" s="19" t="s">
        <v>595</v>
      </c>
      <c r="J45" s="24"/>
    </row>
    <row r="46" spans="3:10" ht="15">
      <c r="C46" s="13"/>
      <c r="D46" s="14" t="s">
        <v>109</v>
      </c>
      <c r="E46" s="13"/>
      <c r="F46" s="13"/>
      <c r="G46" s="13"/>
      <c r="H46" s="13"/>
      <c r="I46" s="75"/>
      <c r="J46" s="24"/>
    </row>
    <row r="47" spans="3:10" ht="15" hidden="1">
      <c r="C47" s="34"/>
      <c r="D47" s="18"/>
      <c r="E47" s="19"/>
      <c r="F47" s="6">
        <v>10</v>
      </c>
      <c r="G47" s="19"/>
      <c r="H47" s="19"/>
      <c r="I47" s="19"/>
      <c r="J47" s="24"/>
    </row>
    <row r="48" spans="3:10" ht="15">
      <c r="C48" s="6" t="s">
        <v>6</v>
      </c>
      <c r="D48" s="7" t="s">
        <v>7</v>
      </c>
      <c r="E48" s="6"/>
      <c r="F48" s="6"/>
      <c r="G48" s="6"/>
      <c r="H48" s="6"/>
      <c r="I48" s="66"/>
      <c r="J48" s="24"/>
    </row>
    <row r="49" spans="3:10" ht="15">
      <c r="C49" s="6"/>
      <c r="D49" s="7" t="s">
        <v>95</v>
      </c>
      <c r="E49" s="6"/>
      <c r="F49" s="34"/>
      <c r="G49" s="34"/>
      <c r="H49" s="34"/>
      <c r="I49" s="29"/>
      <c r="J49" s="24"/>
    </row>
    <row r="50" spans="3:10" ht="30">
      <c r="C50" s="6" t="s">
        <v>68</v>
      </c>
      <c r="D50" s="7" t="s">
        <v>73</v>
      </c>
      <c r="E50" s="17"/>
      <c r="F50" s="6">
        <v>0.4</v>
      </c>
      <c r="G50" s="9">
        <f>SUM(G51:G57)</f>
        <v>261</v>
      </c>
      <c r="H50" s="9">
        <f>SUM(H51:H57)</f>
        <v>220.16000000000003</v>
      </c>
      <c r="I50" s="29"/>
      <c r="J50" s="24"/>
    </row>
    <row r="51" spans="3:10" ht="15">
      <c r="C51" s="34"/>
      <c r="D51" s="10"/>
      <c r="E51" s="34"/>
      <c r="F51" s="34"/>
      <c r="G51" s="34"/>
      <c r="H51" s="34"/>
      <c r="I51" s="29"/>
      <c r="J51" s="24"/>
    </row>
    <row r="52" spans="3:10" ht="30">
      <c r="C52" s="34" t="s">
        <v>110</v>
      </c>
      <c r="D52" s="18" t="s">
        <v>728</v>
      </c>
      <c r="E52" s="19">
        <v>2016</v>
      </c>
      <c r="F52" s="6">
        <v>0.4</v>
      </c>
      <c r="G52" s="19">
        <v>21</v>
      </c>
      <c r="H52" s="19">
        <v>61.13</v>
      </c>
      <c r="I52" s="19" t="s">
        <v>750</v>
      </c>
      <c r="J52" s="24"/>
    </row>
    <row r="53" spans="3:10" ht="30">
      <c r="C53" s="34" t="s">
        <v>110</v>
      </c>
      <c r="D53" s="18" t="s">
        <v>729</v>
      </c>
      <c r="E53" s="19">
        <v>2016</v>
      </c>
      <c r="F53" s="6">
        <v>0.4</v>
      </c>
      <c r="G53" s="19">
        <v>55</v>
      </c>
      <c r="H53" s="19">
        <v>64.73</v>
      </c>
      <c r="I53" s="19" t="s">
        <v>751</v>
      </c>
      <c r="J53" s="24"/>
    </row>
    <row r="54" spans="3:10" ht="45">
      <c r="C54" s="34" t="s">
        <v>110</v>
      </c>
      <c r="D54" s="18" t="s">
        <v>742</v>
      </c>
      <c r="E54" s="19">
        <v>2018</v>
      </c>
      <c r="F54" s="6">
        <v>0.4</v>
      </c>
      <c r="G54" s="19">
        <v>127</v>
      </c>
      <c r="H54" s="19">
        <v>64.3</v>
      </c>
      <c r="I54" s="19" t="s">
        <v>764</v>
      </c>
      <c r="J54" s="24"/>
    </row>
    <row r="55" spans="3:10" ht="45">
      <c r="C55" s="34" t="s">
        <v>110</v>
      </c>
      <c r="D55" s="18" t="s">
        <v>745</v>
      </c>
      <c r="E55" s="19">
        <v>2018</v>
      </c>
      <c r="F55" s="6">
        <v>0.4</v>
      </c>
      <c r="G55" s="19">
        <v>58</v>
      </c>
      <c r="H55" s="19">
        <v>30</v>
      </c>
      <c r="I55" s="19" t="s">
        <v>767</v>
      </c>
      <c r="J55" s="24"/>
    </row>
    <row r="56" spans="3:10" ht="15">
      <c r="C56" s="13"/>
      <c r="D56" s="14" t="s">
        <v>109</v>
      </c>
      <c r="E56" s="13"/>
      <c r="F56" s="13"/>
      <c r="G56" s="13"/>
      <c r="H56" s="13"/>
      <c r="I56" s="75"/>
      <c r="J56" s="24"/>
    </row>
    <row r="57" spans="3:10" ht="15" hidden="1">
      <c r="C57" s="34"/>
      <c r="D57" s="18"/>
      <c r="E57" s="19"/>
      <c r="F57" s="6">
        <v>0.4</v>
      </c>
      <c r="G57" s="19"/>
      <c r="H57" s="19"/>
      <c r="I57" s="19"/>
      <c r="J57" s="24"/>
    </row>
    <row r="58" spans="3:10" ht="30">
      <c r="C58" s="6" t="s">
        <v>69</v>
      </c>
      <c r="D58" s="7" t="s">
        <v>70</v>
      </c>
      <c r="E58" s="17"/>
      <c r="F58" s="6">
        <v>0.4</v>
      </c>
      <c r="G58" s="9">
        <f>SUM(G59:G63)</f>
        <v>0</v>
      </c>
      <c r="H58" s="9">
        <f>SUM(H59:H63)</f>
        <v>0</v>
      </c>
      <c r="I58" s="29"/>
      <c r="J58" s="24"/>
    </row>
    <row r="59" spans="3:10" ht="15">
      <c r="C59" s="34"/>
      <c r="D59" s="10"/>
      <c r="E59" s="34"/>
      <c r="F59" s="34"/>
      <c r="G59" s="34"/>
      <c r="H59" s="34"/>
      <c r="I59" s="29"/>
      <c r="J59" s="24"/>
    </row>
    <row r="60" spans="3:10" ht="15">
      <c r="C60" s="34" t="s">
        <v>110</v>
      </c>
      <c r="D60" s="18" t="s">
        <v>107</v>
      </c>
      <c r="E60" s="19"/>
      <c r="F60" s="6">
        <v>0.4</v>
      </c>
      <c r="G60" s="19"/>
      <c r="H60" s="19"/>
      <c r="I60" s="19"/>
      <c r="J60" s="24"/>
    </row>
    <row r="61" spans="3:10" ht="15">
      <c r="C61" s="34" t="s">
        <v>110</v>
      </c>
      <c r="D61" s="18" t="s">
        <v>108</v>
      </c>
      <c r="E61" s="19"/>
      <c r="F61" s="6">
        <v>0.4</v>
      </c>
      <c r="G61" s="19"/>
      <c r="H61" s="19"/>
      <c r="I61" s="19"/>
      <c r="J61" s="24"/>
    </row>
    <row r="62" spans="3:10" ht="15">
      <c r="C62" s="13"/>
      <c r="D62" s="14" t="s">
        <v>109</v>
      </c>
      <c r="E62" s="13"/>
      <c r="F62" s="13"/>
      <c r="G62" s="13"/>
      <c r="H62" s="13"/>
      <c r="I62" s="75"/>
      <c r="J62" s="24"/>
    </row>
    <row r="63" spans="3:10" ht="15" hidden="1">
      <c r="C63" s="34"/>
      <c r="D63" s="18"/>
      <c r="E63" s="19"/>
      <c r="F63" s="6">
        <v>0.4</v>
      </c>
      <c r="G63" s="19"/>
      <c r="H63" s="19"/>
      <c r="I63" s="19"/>
      <c r="J63" s="24"/>
    </row>
    <row r="64" spans="3:10" ht="30">
      <c r="C64" s="6" t="s">
        <v>72</v>
      </c>
      <c r="D64" s="7" t="s">
        <v>71</v>
      </c>
      <c r="E64" s="17"/>
      <c r="F64" s="6">
        <v>0.4</v>
      </c>
      <c r="G64" s="9">
        <f>SUM(G65:G69)</f>
        <v>0</v>
      </c>
      <c r="H64" s="9">
        <f>SUM(H65:H69)</f>
        <v>0</v>
      </c>
      <c r="I64" s="29"/>
      <c r="J64" s="24"/>
    </row>
    <row r="65" spans="3:10" ht="15">
      <c r="C65" s="34"/>
      <c r="D65" s="10"/>
      <c r="E65" s="34"/>
      <c r="F65" s="34"/>
      <c r="G65" s="34"/>
      <c r="H65" s="34"/>
      <c r="I65" s="29"/>
      <c r="J65" s="24"/>
    </row>
    <row r="66" spans="3:10" ht="15">
      <c r="C66" s="34" t="s">
        <v>110</v>
      </c>
      <c r="D66" s="18" t="s">
        <v>107</v>
      </c>
      <c r="E66" s="19"/>
      <c r="F66" s="6">
        <v>0.4</v>
      </c>
      <c r="G66" s="19"/>
      <c r="H66" s="19"/>
      <c r="I66" s="19"/>
      <c r="J66" s="24"/>
    </row>
    <row r="67" spans="3:10" ht="15">
      <c r="C67" s="34" t="s">
        <v>110</v>
      </c>
      <c r="D67" s="18" t="s">
        <v>108</v>
      </c>
      <c r="E67" s="19"/>
      <c r="F67" s="6">
        <v>0.4</v>
      </c>
      <c r="G67" s="19"/>
      <c r="H67" s="19"/>
      <c r="I67" s="19"/>
      <c r="J67" s="24"/>
    </row>
    <row r="68" spans="3:10" ht="15">
      <c r="C68" s="13"/>
      <c r="D68" s="14" t="s">
        <v>109</v>
      </c>
      <c r="E68" s="13"/>
      <c r="F68" s="13"/>
      <c r="G68" s="13"/>
      <c r="H68" s="13"/>
      <c r="I68" s="75"/>
      <c r="J68" s="24"/>
    </row>
    <row r="69" spans="3:10" ht="15" hidden="1">
      <c r="C69" s="34"/>
      <c r="D69" s="18"/>
      <c r="E69" s="19"/>
      <c r="F69" s="6">
        <v>0.4</v>
      </c>
      <c r="G69" s="19"/>
      <c r="H69" s="19"/>
      <c r="I69" s="19"/>
      <c r="J69" s="24"/>
    </row>
    <row r="70" spans="3:10" ht="15">
      <c r="C70" s="6"/>
      <c r="D70" s="7" t="s">
        <v>104</v>
      </c>
      <c r="E70" s="12"/>
      <c r="F70" s="34"/>
      <c r="G70" s="34"/>
      <c r="H70" s="34"/>
      <c r="I70" s="29"/>
      <c r="J70" s="24"/>
    </row>
    <row r="71" spans="3:10" ht="30">
      <c r="C71" s="6" t="s">
        <v>75</v>
      </c>
      <c r="D71" s="7" t="s">
        <v>73</v>
      </c>
      <c r="E71" s="12"/>
      <c r="F71" s="6">
        <v>10</v>
      </c>
      <c r="G71" s="9">
        <f>SUM(G72:G76)</f>
        <v>2286</v>
      </c>
      <c r="H71" s="9">
        <f>SUM(H72:H76)</f>
        <v>1664.3</v>
      </c>
      <c r="I71" s="29"/>
      <c r="J71" s="24"/>
    </row>
    <row r="72" spans="3:10" ht="15">
      <c r="C72" s="34"/>
      <c r="D72" s="10"/>
      <c r="E72" s="34"/>
      <c r="F72" s="34"/>
      <c r="G72" s="34"/>
      <c r="H72" s="34"/>
      <c r="I72" s="29"/>
      <c r="J72" s="24"/>
    </row>
    <row r="73" spans="3:10" ht="30">
      <c r="C73" s="34" t="s">
        <v>110</v>
      </c>
      <c r="D73" s="18" t="s">
        <v>789</v>
      </c>
      <c r="E73" s="19">
        <v>2017</v>
      </c>
      <c r="F73" s="6">
        <v>10</v>
      </c>
      <c r="G73" s="19">
        <v>552</v>
      </c>
      <c r="H73" s="19">
        <v>1600</v>
      </c>
      <c r="I73" s="19" t="s">
        <v>816</v>
      </c>
      <c r="J73" s="24"/>
    </row>
    <row r="74" spans="3:10" ht="45">
      <c r="C74" s="34" t="s">
        <v>110</v>
      </c>
      <c r="D74" s="18" t="s">
        <v>807</v>
      </c>
      <c r="E74" s="19">
        <v>2018</v>
      </c>
      <c r="F74" s="6">
        <v>10</v>
      </c>
      <c r="G74" s="19">
        <v>1734</v>
      </c>
      <c r="H74" s="19">
        <v>64.3</v>
      </c>
      <c r="I74" s="19" t="s">
        <v>833</v>
      </c>
      <c r="J74" s="24"/>
    </row>
    <row r="75" spans="3:10" ht="15">
      <c r="C75" s="13"/>
      <c r="D75" s="14" t="s">
        <v>109</v>
      </c>
      <c r="E75" s="13"/>
      <c r="F75" s="13"/>
      <c r="G75" s="13"/>
      <c r="H75" s="13"/>
      <c r="I75" s="75"/>
      <c r="J75" s="24"/>
    </row>
    <row r="76" spans="3:10" ht="15" hidden="1">
      <c r="C76" s="34"/>
      <c r="D76" s="18"/>
      <c r="E76" s="19"/>
      <c r="F76" s="6">
        <v>10</v>
      </c>
      <c r="G76" s="19"/>
      <c r="H76" s="19"/>
      <c r="I76" s="19"/>
      <c r="J76" s="24"/>
    </row>
    <row r="77" spans="3:10" ht="30">
      <c r="C77" s="6" t="s">
        <v>76</v>
      </c>
      <c r="D77" s="7" t="s">
        <v>70</v>
      </c>
      <c r="E77" s="12"/>
      <c r="F77" s="6">
        <v>10</v>
      </c>
      <c r="G77" s="9">
        <f>SUM(G78:G82)</f>
        <v>0</v>
      </c>
      <c r="H77" s="9">
        <f>SUM(H78:H82)</f>
        <v>0</v>
      </c>
      <c r="I77" s="29"/>
      <c r="J77" s="24"/>
    </row>
    <row r="78" spans="3:10" ht="15">
      <c r="C78" s="34"/>
      <c r="D78" s="10"/>
      <c r="E78" s="34"/>
      <c r="F78" s="34"/>
      <c r="G78" s="34"/>
      <c r="H78" s="34"/>
      <c r="I78" s="29"/>
      <c r="J78" s="24"/>
    </row>
    <row r="79" spans="3:10" ht="15">
      <c r="C79" s="34" t="s">
        <v>110</v>
      </c>
      <c r="D79" s="18" t="s">
        <v>107</v>
      </c>
      <c r="E79" s="19"/>
      <c r="F79" s="34">
        <v>10</v>
      </c>
      <c r="G79" s="19"/>
      <c r="H79" s="19"/>
      <c r="I79" s="19"/>
      <c r="J79" s="24"/>
    </row>
    <row r="80" spans="3:10" ht="15">
      <c r="C80" s="34" t="s">
        <v>110</v>
      </c>
      <c r="D80" s="18" t="s">
        <v>108</v>
      </c>
      <c r="E80" s="19"/>
      <c r="F80" s="34">
        <v>10</v>
      </c>
      <c r="G80" s="19"/>
      <c r="H80" s="19"/>
      <c r="I80" s="19"/>
      <c r="J80" s="24"/>
    </row>
    <row r="81" spans="3:10" ht="15">
      <c r="C81" s="13"/>
      <c r="D81" s="14" t="s">
        <v>109</v>
      </c>
      <c r="E81" s="13"/>
      <c r="F81" s="13"/>
      <c r="G81" s="13"/>
      <c r="H81" s="13"/>
      <c r="I81" s="75"/>
      <c r="J81" s="24"/>
    </row>
    <row r="82" spans="3:10" ht="15" hidden="1">
      <c r="C82" s="34"/>
      <c r="D82" s="18"/>
      <c r="E82" s="19"/>
      <c r="F82" s="6">
        <v>10</v>
      </c>
      <c r="G82" s="19"/>
      <c r="H82" s="19"/>
      <c r="I82" s="19"/>
      <c r="J82" s="24"/>
    </row>
    <row r="83" spans="3:10" ht="30">
      <c r="C83" s="6" t="s">
        <v>77</v>
      </c>
      <c r="D83" s="7" t="s">
        <v>74</v>
      </c>
      <c r="E83" s="12"/>
      <c r="F83" s="6">
        <v>10</v>
      </c>
      <c r="G83" s="9">
        <f>SUM(G84:G88)</f>
        <v>0</v>
      </c>
      <c r="H83" s="9">
        <f>SUM(H84:H88)</f>
        <v>0</v>
      </c>
      <c r="I83" s="29"/>
      <c r="J83" s="24"/>
    </row>
    <row r="84" spans="3:10" ht="15">
      <c r="C84" s="34"/>
      <c r="D84" s="10"/>
      <c r="E84" s="34"/>
      <c r="F84" s="34"/>
      <c r="G84" s="34"/>
      <c r="H84" s="34"/>
      <c r="I84" s="29"/>
      <c r="J84" s="24"/>
    </row>
    <row r="85" spans="3:10" ht="15">
      <c r="C85" s="34" t="s">
        <v>110</v>
      </c>
      <c r="D85" s="18" t="s">
        <v>107</v>
      </c>
      <c r="E85" s="19"/>
      <c r="F85" s="34"/>
      <c r="G85" s="19"/>
      <c r="H85" s="19"/>
      <c r="I85" s="19"/>
      <c r="J85" s="24"/>
    </row>
    <row r="86" spans="3:10" ht="15">
      <c r="C86" s="34" t="s">
        <v>110</v>
      </c>
      <c r="D86" s="18" t="s">
        <v>108</v>
      </c>
      <c r="E86" s="19"/>
      <c r="F86" s="34"/>
      <c r="G86" s="19"/>
      <c r="H86" s="19"/>
      <c r="I86" s="19"/>
      <c r="J86" s="24"/>
    </row>
    <row r="87" spans="3:10" ht="15">
      <c r="C87" s="13"/>
      <c r="D87" s="14" t="s">
        <v>109</v>
      </c>
      <c r="E87" s="13"/>
      <c r="F87" s="13"/>
      <c r="G87" s="13"/>
      <c r="H87" s="13"/>
      <c r="I87" s="75"/>
      <c r="J87" s="24"/>
    </row>
    <row r="88" spans="3:10" ht="15" hidden="1">
      <c r="C88" s="34"/>
      <c r="D88" s="18"/>
      <c r="E88" s="19"/>
      <c r="F88" s="6">
        <v>10</v>
      </c>
      <c r="G88" s="19"/>
      <c r="H88" s="19"/>
      <c r="I88" s="19"/>
      <c r="J88" s="24"/>
    </row>
    <row r="89" spans="3:10" ht="30">
      <c r="C89" s="6" t="s">
        <v>78</v>
      </c>
      <c r="D89" s="7" t="s">
        <v>71</v>
      </c>
      <c r="E89" s="12"/>
      <c r="F89" s="6">
        <v>10</v>
      </c>
      <c r="G89" s="9">
        <f>SUM(G90:G94)</f>
        <v>0</v>
      </c>
      <c r="H89" s="9">
        <f>SUM(H90:H94)</f>
        <v>0</v>
      </c>
      <c r="I89" s="29"/>
      <c r="J89" s="24"/>
    </row>
    <row r="90" spans="3:10" ht="15">
      <c r="C90" s="34"/>
      <c r="D90" s="10"/>
      <c r="E90" s="34"/>
      <c r="F90" s="34"/>
      <c r="G90" s="34"/>
      <c r="H90" s="34"/>
      <c r="I90" s="29"/>
      <c r="J90" s="24"/>
    </row>
    <row r="91" spans="3:10" ht="15">
      <c r="C91" s="34" t="s">
        <v>110</v>
      </c>
      <c r="D91" s="18" t="s">
        <v>107</v>
      </c>
      <c r="E91" s="19"/>
      <c r="F91" s="34"/>
      <c r="G91" s="19"/>
      <c r="H91" s="19"/>
      <c r="I91" s="19"/>
      <c r="J91" s="24"/>
    </row>
    <row r="92" spans="3:10" ht="15">
      <c r="C92" s="34" t="s">
        <v>110</v>
      </c>
      <c r="D92" s="18" t="s">
        <v>108</v>
      </c>
      <c r="E92" s="19"/>
      <c r="F92" s="34"/>
      <c r="G92" s="19"/>
      <c r="H92" s="19"/>
      <c r="I92" s="19"/>
      <c r="J92" s="24"/>
    </row>
    <row r="93" spans="3:10" ht="15">
      <c r="C93" s="13"/>
      <c r="D93" s="14" t="s">
        <v>109</v>
      </c>
      <c r="E93" s="13"/>
      <c r="F93" s="13"/>
      <c r="G93" s="13"/>
      <c r="H93" s="13"/>
      <c r="I93" s="75"/>
      <c r="J93" s="24"/>
    </row>
    <row r="94" spans="3:10" ht="15" hidden="1">
      <c r="C94" s="34"/>
      <c r="D94" s="18"/>
      <c r="E94" s="19"/>
      <c r="F94" s="6">
        <v>10</v>
      </c>
      <c r="G94" s="19"/>
      <c r="H94" s="19"/>
      <c r="I94" s="19"/>
      <c r="J94" s="24"/>
    </row>
    <row r="95" s="24" customFormat="1" ht="15">
      <c r="I95" s="39"/>
    </row>
    <row r="96" s="24" customFormat="1" ht="15">
      <c r="I96" s="39"/>
    </row>
    <row r="97" s="24" customFormat="1" ht="1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24" customFormat="1" ht="15"/>
    <row r="131" s="24" customFormat="1" ht="15"/>
    <row r="132" s="24" customFormat="1" ht="15"/>
    <row r="133" s="24" customFormat="1" ht="15"/>
    <row r="134" s="24" customFormat="1" ht="15"/>
    <row r="135" s="24" customFormat="1" ht="15"/>
    <row r="136" s="24" customFormat="1" ht="15"/>
    <row r="137" s="24" customFormat="1" ht="15"/>
    <row r="138" s="24" customFormat="1" ht="15"/>
    <row r="139" s="24" customFormat="1" ht="15"/>
    <row r="140" s="24" customFormat="1" ht="15"/>
    <row r="141" s="24" customFormat="1" ht="15"/>
    <row r="142" s="24" customFormat="1" ht="15"/>
    <row r="143" s="24" customFormat="1" ht="15"/>
    <row r="144" s="24" customFormat="1" ht="15"/>
    <row r="145" s="24" customFormat="1" ht="15"/>
    <row r="146" s="24" customFormat="1" ht="15"/>
    <row r="147" s="24" customFormat="1" ht="15"/>
    <row r="148" s="24" customFormat="1" ht="15"/>
    <row r="149" s="24" customFormat="1" ht="15"/>
    <row r="150" s="24" customFormat="1" ht="15"/>
    <row r="151" s="24" customFormat="1" ht="15"/>
    <row r="152" s="24" customFormat="1" ht="15"/>
    <row r="153" s="24" customFormat="1" ht="15"/>
    <row r="154" s="24" customFormat="1" ht="15"/>
    <row r="155" s="24" customFormat="1" ht="15"/>
    <row r="156" s="24" customFormat="1" ht="15"/>
    <row r="157" s="24" customFormat="1" ht="15"/>
    <row r="158" s="24" customFormat="1" ht="15"/>
    <row r="159" s="24" customFormat="1" ht="15"/>
    <row r="160" s="24" customFormat="1" ht="15"/>
    <row r="161" s="24" customFormat="1" ht="15"/>
    <row r="162" s="24" customFormat="1" ht="15"/>
    <row r="163" s="24" customFormat="1" ht="15"/>
    <row r="164" s="24" customFormat="1" ht="15"/>
    <row r="165" s="24" customFormat="1" ht="15"/>
    <row r="166" s="24" customFormat="1" ht="15"/>
    <row r="167" s="24" customFormat="1" ht="15"/>
    <row r="168" s="24" customFormat="1" ht="15"/>
    <row r="169" s="24" customFormat="1" ht="15"/>
    <row r="170" s="24" customFormat="1" ht="15"/>
    <row r="171" s="24" customFormat="1" ht="15"/>
    <row r="172" s="24" customFormat="1" ht="15"/>
    <row r="173" s="24" customFormat="1" ht="15"/>
    <row r="174" s="24" customFormat="1" ht="15"/>
    <row r="175" s="24" customFormat="1" ht="15"/>
    <row r="176" s="24" customFormat="1" ht="15"/>
    <row r="177" s="24" customFormat="1" ht="15"/>
    <row r="178" s="24" customFormat="1" ht="15"/>
    <row r="179" s="24" customFormat="1" ht="15"/>
    <row r="180" s="24" customFormat="1" ht="15"/>
    <row r="181" s="24" customFormat="1" ht="15"/>
    <row r="182" s="24" customFormat="1" ht="15"/>
    <row r="183" s="24" customFormat="1" ht="15"/>
    <row r="184" s="24" customFormat="1" ht="15"/>
    <row r="185" s="24" customFormat="1" ht="15"/>
    <row r="186" s="24" customFormat="1" ht="15"/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  <row r="193" s="24" customFormat="1" ht="15"/>
    <row r="194" s="24" customFormat="1" ht="15"/>
    <row r="195" s="24" customFormat="1" ht="15"/>
    <row r="196" s="24" customFormat="1" ht="15"/>
    <row r="197" s="24" customFormat="1" ht="15"/>
    <row r="198" s="24" customFormat="1" ht="15"/>
    <row r="199" s="24" customFormat="1" ht="15"/>
    <row r="200" s="24" customFormat="1" ht="15"/>
    <row r="201" s="24" customFormat="1" ht="15"/>
    <row r="202" s="24" customFormat="1" ht="15"/>
    <row r="203" s="24" customFormat="1" ht="15"/>
    <row r="204" s="24" customFormat="1" ht="15"/>
    <row r="205" s="24" customFormat="1" ht="15"/>
    <row r="206" s="24" customFormat="1" ht="15"/>
    <row r="207" s="24" customFormat="1" ht="15"/>
    <row r="208" s="24" customFormat="1" ht="15"/>
    <row r="209" s="24" customFormat="1" ht="15"/>
    <row r="210" s="24" customFormat="1" ht="15"/>
    <row r="211" s="24" customFormat="1" ht="15"/>
    <row r="212" s="24" customFormat="1" ht="15"/>
    <row r="213" s="24" customFormat="1" ht="15"/>
    <row r="214" s="24" customFormat="1" ht="15"/>
    <row r="215" s="24" customFormat="1" ht="15"/>
    <row r="216" s="24" customFormat="1" ht="15"/>
    <row r="217" s="24" customFormat="1" ht="15"/>
    <row r="218" s="24" customFormat="1" ht="15"/>
    <row r="219" s="24" customFormat="1" ht="15"/>
    <row r="220" s="24" customFormat="1" ht="15"/>
    <row r="221" s="24" customFormat="1" ht="15"/>
    <row r="222" s="24" customFormat="1" ht="15"/>
    <row r="223" s="24" customFormat="1" ht="15"/>
    <row r="224" s="24" customFormat="1" ht="15"/>
    <row r="225" s="24" customFormat="1" ht="15"/>
    <row r="226" s="24" customFormat="1" ht="15"/>
    <row r="227" s="24" customFormat="1" ht="15"/>
    <row r="228" s="24" customFormat="1" ht="15"/>
    <row r="229" s="24" customFormat="1" ht="15"/>
    <row r="230" s="24" customFormat="1" ht="15"/>
    <row r="231" s="24" customFormat="1" ht="15"/>
    <row r="232" s="24" customFormat="1" ht="15"/>
    <row r="233" s="24" customFormat="1" ht="15"/>
    <row r="234" s="24" customFormat="1" ht="15"/>
    <row r="235" s="24" customFormat="1" ht="15"/>
    <row r="236" s="24" customFormat="1" ht="15"/>
    <row r="237" s="24" customFormat="1" ht="15"/>
    <row r="238" s="24" customFormat="1" ht="15"/>
    <row r="239" s="24" customFormat="1" ht="15"/>
    <row r="240" s="24" customFormat="1" ht="15"/>
    <row r="241" s="24" customFormat="1" ht="15"/>
    <row r="242" s="24" customFormat="1" ht="15"/>
    <row r="243" s="24" customFormat="1" ht="15"/>
    <row r="244" s="24" customFormat="1" ht="15"/>
    <row r="245" s="24" customFormat="1" ht="15"/>
    <row r="246" s="24" customFormat="1" ht="15"/>
    <row r="247" s="24" customFormat="1" ht="15"/>
    <row r="248" s="24" customFormat="1" ht="15"/>
    <row r="249" s="24" customFormat="1" ht="15"/>
    <row r="250" s="24" customFormat="1" ht="15"/>
    <row r="251" s="24" customFormat="1" ht="15"/>
    <row r="252" s="24" customFormat="1" ht="15"/>
    <row r="253" s="24" customFormat="1" ht="15"/>
    <row r="254" s="24" customFormat="1" ht="15"/>
    <row r="255" s="24" customFormat="1" ht="15"/>
    <row r="256" s="24" customFormat="1" ht="15"/>
    <row r="257" s="24" customFormat="1" ht="15"/>
    <row r="258" s="24" customFormat="1" ht="15"/>
    <row r="259" s="24" customFormat="1" ht="15"/>
    <row r="260" s="24" customFormat="1" ht="15"/>
    <row r="261" s="24" customFormat="1" ht="15"/>
    <row r="262" s="24" customFormat="1" ht="15"/>
    <row r="263" s="24" customFormat="1" ht="15"/>
    <row r="264" s="24" customFormat="1" ht="15"/>
    <row r="265" s="24" customFormat="1" ht="15"/>
    <row r="266" s="24" customFormat="1" ht="15"/>
    <row r="267" s="24" customFormat="1" ht="15"/>
    <row r="268" s="24" customFormat="1" ht="15"/>
    <row r="269" s="24" customFormat="1" ht="15"/>
    <row r="270" s="24" customFormat="1" ht="15"/>
    <row r="271" s="24" customFormat="1" ht="15"/>
    <row r="272" s="24" customFormat="1" ht="15"/>
    <row r="273" s="24" customFormat="1" ht="15"/>
    <row r="274" s="24" customFormat="1" ht="15"/>
    <row r="275" s="24" customFormat="1" ht="15"/>
    <row r="276" s="24" customFormat="1" ht="15"/>
    <row r="277" s="24" customFormat="1" ht="15"/>
    <row r="278" s="24" customFormat="1" ht="15"/>
    <row r="279" s="24" customFormat="1" ht="15"/>
    <row r="280" s="24" customFormat="1" ht="15"/>
    <row r="281" s="24" customFormat="1" ht="15"/>
    <row r="282" s="24" customFormat="1" ht="15"/>
    <row r="283" s="24" customFormat="1" ht="15"/>
    <row r="284" s="24" customFormat="1" ht="15"/>
    <row r="285" s="24" customFormat="1" ht="15"/>
    <row r="286" s="24" customFormat="1" ht="15"/>
    <row r="287" s="24" customFormat="1" ht="15"/>
    <row r="288" s="24" customFormat="1" ht="15"/>
    <row r="289" s="24" customFormat="1" ht="15"/>
    <row r="290" s="24" customFormat="1" ht="15"/>
    <row r="291" s="24" customFormat="1" ht="15"/>
    <row r="292" s="24" customFormat="1" ht="15"/>
    <row r="293" s="24" customFormat="1" ht="15"/>
    <row r="294" s="24" customFormat="1" ht="15"/>
    <row r="295" s="24" customFormat="1" ht="15"/>
    <row r="296" s="24" customFormat="1" ht="15"/>
    <row r="297" s="24" customFormat="1" ht="15"/>
    <row r="298" s="24" customFormat="1" ht="15"/>
    <row r="299" s="24" customFormat="1" ht="15"/>
    <row r="300" s="24" customFormat="1" ht="15"/>
    <row r="301" s="24" customFormat="1" ht="15"/>
    <row r="302" s="24" customFormat="1" ht="15"/>
    <row r="303" s="24" customFormat="1" ht="15"/>
    <row r="304" s="24" customFormat="1" ht="15"/>
    <row r="305" s="24" customFormat="1" ht="15"/>
    <row r="306" s="24" customFormat="1" ht="15"/>
    <row r="307" s="24" customFormat="1" ht="15"/>
    <row r="308" s="24" customFormat="1" ht="15"/>
    <row r="309" s="24" customFormat="1" ht="15"/>
    <row r="310" s="24" customFormat="1" ht="15"/>
    <row r="311" s="24" customFormat="1" ht="15"/>
    <row r="312" s="24" customFormat="1" ht="15"/>
    <row r="313" s="24" customFormat="1" ht="15"/>
    <row r="314" s="24" customFormat="1" ht="15"/>
    <row r="315" s="24" customFormat="1" ht="15"/>
    <row r="316" s="24" customFormat="1" ht="15"/>
    <row r="317" s="24" customFormat="1" ht="15"/>
    <row r="318" s="24" customFormat="1" ht="15"/>
    <row r="319" s="24" customFormat="1" ht="15"/>
    <row r="320" s="24" customFormat="1" ht="15"/>
    <row r="321" s="24" customFormat="1" ht="15"/>
    <row r="322" s="24" customFormat="1" ht="15"/>
    <row r="323" s="24" customFormat="1" ht="15"/>
    <row r="324" s="24" customFormat="1" ht="15"/>
    <row r="325" s="24" customFormat="1" ht="15"/>
    <row r="326" s="24" customFormat="1" ht="15"/>
    <row r="327" s="24" customFormat="1" ht="15"/>
    <row r="328" s="24" customFormat="1" ht="15"/>
    <row r="329" s="24" customFormat="1" ht="15"/>
    <row r="330" s="24" customFormat="1" ht="15"/>
    <row r="331" s="24" customFormat="1" ht="15"/>
    <row r="332" s="24" customFormat="1" ht="15"/>
    <row r="333" s="24" customFormat="1" ht="15"/>
    <row r="334" s="24" customFormat="1" ht="15"/>
    <row r="335" s="24" customFormat="1" ht="15"/>
    <row r="336" s="24" customFormat="1" ht="15"/>
    <row r="337" s="24" customFormat="1" ht="15"/>
    <row r="338" s="24" customFormat="1" ht="15"/>
    <row r="339" s="24" customFormat="1" ht="15"/>
    <row r="340" s="24" customFormat="1" ht="15"/>
    <row r="341" s="24" customFormat="1" ht="15"/>
    <row r="342" s="24" customFormat="1" ht="15"/>
    <row r="343" s="24" customFormat="1" ht="15"/>
    <row r="344" s="24" customFormat="1" ht="15"/>
    <row r="345" s="24" customFormat="1" ht="15"/>
    <row r="346" s="24" customFormat="1" ht="15"/>
    <row r="347" s="24" customFormat="1" ht="15"/>
    <row r="348" s="24" customFormat="1" ht="15"/>
    <row r="349" s="24" customFormat="1" ht="15"/>
    <row r="350" s="24" customFormat="1" ht="15"/>
    <row r="351" s="24" customFormat="1" ht="15"/>
    <row r="352" s="24" customFormat="1" ht="15"/>
    <row r="353" s="24" customFormat="1" ht="15"/>
    <row r="354" s="24" customFormat="1" ht="15"/>
    <row r="355" s="24" customFormat="1" ht="15"/>
    <row r="356" s="24" customFormat="1" ht="15"/>
    <row r="357" s="24" customFormat="1" ht="15"/>
    <row r="358" s="24" customFormat="1" ht="15"/>
    <row r="359" s="24" customFormat="1" ht="15"/>
    <row r="360" s="24" customFormat="1" ht="15"/>
    <row r="361" s="24" customFormat="1" ht="15"/>
    <row r="362" s="24" customFormat="1" ht="15"/>
    <row r="363" s="24" customFormat="1" ht="15"/>
    <row r="364" s="24" customFormat="1" ht="15"/>
    <row r="365" s="24" customFormat="1" ht="15"/>
    <row r="366" s="24" customFormat="1" ht="15"/>
    <row r="367" s="24" customFormat="1" ht="15"/>
    <row r="368" s="24" customFormat="1" ht="15"/>
    <row r="369" s="24" customFormat="1" ht="15"/>
    <row r="370" s="24" customFormat="1" ht="15"/>
    <row r="371" s="24" customFormat="1" ht="15"/>
    <row r="372" s="24" customFormat="1" ht="15"/>
    <row r="373" s="24" customFormat="1" ht="15"/>
    <row r="374" s="24" customFormat="1" ht="15"/>
    <row r="375" s="24" customFormat="1" ht="15"/>
    <row r="376" s="24" customFormat="1" ht="15"/>
    <row r="377" s="24" customFormat="1" ht="15"/>
    <row r="378" s="24" customFormat="1" ht="15"/>
    <row r="379" s="24" customFormat="1" ht="15"/>
    <row r="380" s="24" customFormat="1" ht="15"/>
    <row r="381" s="24" customFormat="1" ht="15"/>
    <row r="382" s="24" customFormat="1" ht="15"/>
    <row r="383" s="24" customFormat="1" ht="15"/>
    <row r="384" s="24" customFormat="1" ht="15"/>
    <row r="385" s="24" customFormat="1" ht="15"/>
    <row r="386" s="24" customFormat="1" ht="15"/>
    <row r="387" s="24" customFormat="1" ht="15"/>
    <row r="388" s="24" customFormat="1" ht="15"/>
    <row r="389" s="24" customFormat="1" ht="15"/>
    <row r="390" s="24" customFormat="1" ht="15"/>
    <row r="391" s="24" customFormat="1" ht="15"/>
    <row r="392" s="24" customFormat="1" ht="15"/>
    <row r="393" s="24" customFormat="1" ht="15"/>
    <row r="394" s="24" customFormat="1" ht="15"/>
    <row r="395" s="24" customFormat="1" ht="15"/>
    <row r="396" s="24" customFormat="1" ht="15"/>
    <row r="397" s="24" customFormat="1" ht="15"/>
    <row r="398" s="24" customFormat="1" ht="15"/>
    <row r="399" s="24" customFormat="1" ht="15"/>
    <row r="400" s="24" customFormat="1" ht="15"/>
    <row r="401" s="24" customFormat="1" ht="15"/>
    <row r="402" s="24" customFormat="1" ht="15"/>
    <row r="403" s="24" customFormat="1" ht="15"/>
    <row r="404" s="24" customFormat="1" ht="15"/>
    <row r="405" s="24" customFormat="1" ht="15"/>
    <row r="406" s="24" customFormat="1" ht="15"/>
    <row r="407" s="24" customFormat="1" ht="15"/>
    <row r="408" s="24" customFormat="1" ht="15"/>
    <row r="409" s="24" customFormat="1" ht="15"/>
    <row r="410" s="24" customFormat="1" ht="15"/>
    <row r="411" s="24" customFormat="1" ht="15"/>
    <row r="412" s="24" customFormat="1" ht="15"/>
    <row r="413" s="24" customFormat="1" ht="15"/>
    <row r="414" s="24" customFormat="1" ht="15"/>
    <row r="415" s="24" customFormat="1" ht="15"/>
    <row r="416" s="24" customFormat="1" ht="15"/>
    <row r="417" s="24" customFormat="1" ht="15"/>
    <row r="418" s="24" customFormat="1" ht="15"/>
    <row r="419" s="24" customFormat="1" ht="15"/>
    <row r="420" s="24" customFormat="1" ht="15"/>
    <row r="421" s="24" customFormat="1" ht="15"/>
    <row r="422" s="24" customFormat="1" ht="15"/>
    <row r="423" s="24" customFormat="1" ht="15"/>
    <row r="424" s="24" customFormat="1" ht="15"/>
    <row r="425" s="24" customFormat="1" ht="15"/>
    <row r="426" s="24" customFormat="1" ht="15"/>
    <row r="427" s="24" customFormat="1" ht="15"/>
    <row r="428" s="24" customFormat="1" ht="15"/>
    <row r="429" s="24" customFormat="1" ht="15"/>
    <row r="430" s="24" customFormat="1" ht="15"/>
    <row r="431" s="24" customFormat="1" ht="15"/>
    <row r="432" s="24" customFormat="1" ht="15"/>
    <row r="433" s="24" customFormat="1" ht="15"/>
    <row r="434" s="24" customFormat="1" ht="15"/>
    <row r="435" s="24" customFormat="1" ht="15"/>
    <row r="436" s="24" customFormat="1" ht="15"/>
    <row r="437" s="24" customFormat="1" ht="15"/>
    <row r="438" s="24" customFormat="1" ht="15"/>
    <row r="439" s="24" customFormat="1" ht="15"/>
    <row r="440" s="24" customFormat="1" ht="15"/>
    <row r="441" s="24" customFormat="1" ht="15"/>
    <row r="442" s="24" customFormat="1" ht="15"/>
    <row r="443" s="24" customFormat="1" ht="15"/>
    <row r="444" s="24" customFormat="1" ht="15"/>
    <row r="445" s="24" customFormat="1" ht="15"/>
    <row r="446" s="24" customFormat="1" ht="15"/>
    <row r="447" s="24" customFormat="1" ht="15"/>
    <row r="448" s="24" customFormat="1" ht="15"/>
    <row r="449" s="24" customFormat="1" ht="15"/>
    <row r="450" s="24" customFormat="1" ht="15"/>
    <row r="451" s="24" customFormat="1" ht="15"/>
    <row r="452" s="24" customFormat="1" ht="15"/>
    <row r="453" s="24" customFormat="1" ht="15"/>
    <row r="454" s="24" customFormat="1" ht="15"/>
    <row r="455" s="24" customFormat="1" ht="15"/>
    <row r="456" s="24" customFormat="1" ht="15"/>
    <row r="457" s="24" customFormat="1" ht="15"/>
    <row r="458" s="24" customFormat="1" ht="15"/>
    <row r="459" s="24" customFormat="1" ht="15"/>
    <row r="460" s="24" customFormat="1" ht="15"/>
    <row r="461" s="24" customFormat="1" ht="15"/>
    <row r="462" s="24" customFormat="1" ht="15"/>
    <row r="463" s="24" customFormat="1" ht="15"/>
    <row r="464" s="24" customFormat="1" ht="15"/>
    <row r="465" s="24" customFormat="1" ht="15"/>
    <row r="466" s="24" customFormat="1" ht="15"/>
    <row r="467" s="24" customFormat="1" ht="15"/>
    <row r="468" s="24" customFormat="1" ht="15"/>
    <row r="469" s="24" customFormat="1" ht="15"/>
    <row r="470" s="24" customFormat="1" ht="15"/>
    <row r="471" s="24" customFormat="1" ht="15"/>
    <row r="472" s="24" customFormat="1" ht="15"/>
    <row r="473" s="24" customFormat="1" ht="15"/>
    <row r="474" s="24" customFormat="1" ht="15"/>
    <row r="475" s="24" customFormat="1" ht="15"/>
    <row r="476" s="24" customFormat="1" ht="15"/>
    <row r="477" s="24" customFormat="1" ht="15"/>
    <row r="478" s="24" customFormat="1" ht="15"/>
    <row r="479" s="24" customFormat="1" ht="15"/>
    <row r="480" s="24" customFormat="1" ht="15"/>
    <row r="481" s="24" customFormat="1" ht="15"/>
    <row r="482" s="24" customFormat="1" ht="15"/>
    <row r="483" s="24" customFormat="1" ht="15"/>
    <row r="484" s="24" customFormat="1" ht="15"/>
    <row r="485" s="24" customFormat="1" ht="15"/>
    <row r="486" s="24" customFormat="1" ht="15"/>
    <row r="487" s="24" customFormat="1" ht="15"/>
    <row r="488" s="24" customFormat="1" ht="15"/>
    <row r="489" s="24" customFormat="1" ht="15"/>
    <row r="490" s="24" customFormat="1" ht="15"/>
    <row r="491" s="24" customFormat="1" ht="15"/>
    <row r="492" s="24" customFormat="1" ht="15"/>
    <row r="493" s="24" customFormat="1" ht="15"/>
    <row r="494" s="24" customFormat="1" ht="15"/>
    <row r="495" s="24" customFormat="1" ht="15"/>
    <row r="496" s="24" customFormat="1" ht="15"/>
    <row r="497" s="24" customFormat="1" ht="15"/>
    <row r="498" s="24" customFormat="1" ht="15"/>
    <row r="499" s="24" customFormat="1" ht="15"/>
    <row r="500" s="24" customFormat="1" ht="15"/>
    <row r="501" s="24" customFormat="1" ht="15"/>
    <row r="502" s="24" customFormat="1" ht="15"/>
    <row r="503" s="24" customFormat="1" ht="15"/>
    <row r="504" s="24" customFormat="1" ht="15"/>
    <row r="505" s="24" customFormat="1" ht="15"/>
    <row r="506" s="24" customFormat="1" ht="15"/>
    <row r="507" s="24" customFormat="1" ht="15"/>
    <row r="508" s="24" customFormat="1" ht="15"/>
    <row r="509" s="24" customFormat="1" ht="15"/>
    <row r="510" s="24" customFormat="1" ht="15"/>
    <row r="511" s="24" customFormat="1" ht="15"/>
    <row r="512" s="24" customFormat="1" ht="15"/>
    <row r="513" s="24" customFormat="1" ht="15"/>
    <row r="514" s="24" customFormat="1" ht="15"/>
    <row r="515" s="24" customFormat="1" ht="15"/>
    <row r="516" s="24" customFormat="1" ht="15"/>
    <row r="517" s="24" customFormat="1" ht="15"/>
    <row r="518" s="24" customFormat="1" ht="15"/>
    <row r="519" s="24" customFormat="1" ht="15"/>
    <row r="520" s="24" customFormat="1" ht="15"/>
    <row r="521" s="24" customFormat="1" ht="15"/>
    <row r="522" s="24" customFormat="1" ht="15"/>
    <row r="523" s="24" customFormat="1" ht="15"/>
    <row r="524" s="24" customFormat="1" ht="15"/>
    <row r="525" s="24" customFormat="1" ht="15"/>
    <row r="526" s="24" customFormat="1" ht="15"/>
    <row r="527" s="24" customFormat="1" ht="15"/>
    <row r="528" s="24" customFormat="1" ht="15"/>
    <row r="529" s="24" customFormat="1" ht="15"/>
    <row r="530" s="24" customFormat="1" ht="15"/>
    <row r="531" s="24" customFormat="1" ht="15"/>
    <row r="532" s="24" customFormat="1" ht="15"/>
    <row r="533" s="24" customFormat="1" ht="15"/>
    <row r="534" s="24" customFormat="1" ht="15"/>
    <row r="535" s="24" customFormat="1" ht="15"/>
    <row r="536" s="24" customFormat="1" ht="15"/>
    <row r="537" s="24" customFormat="1" ht="15"/>
    <row r="538" s="24" customFormat="1" ht="15"/>
    <row r="539" s="24" customFormat="1" ht="15"/>
    <row r="540" s="24" customFormat="1" ht="15"/>
    <row r="541" s="24" customFormat="1" ht="15"/>
    <row r="542" s="24" customFormat="1" ht="15"/>
    <row r="543" s="24" customFormat="1" ht="15"/>
    <row r="544" s="24" customFormat="1" ht="15"/>
    <row r="545" s="24" customFormat="1" ht="15"/>
    <row r="546" s="24" customFormat="1" ht="15"/>
    <row r="547" s="24" customFormat="1" ht="15"/>
    <row r="548" s="24" customFormat="1" ht="15"/>
    <row r="549" s="24" customFormat="1" ht="15"/>
    <row r="550" s="24" customFormat="1" ht="15"/>
    <row r="551" s="24" customFormat="1" ht="15"/>
    <row r="552" s="24" customFormat="1" ht="15"/>
    <row r="553" s="24" customFormat="1" ht="15"/>
    <row r="554" s="24" customFormat="1" ht="15"/>
    <row r="555" s="24" customFormat="1" ht="15"/>
    <row r="556" s="24" customFormat="1" ht="15"/>
    <row r="557" s="24" customFormat="1" ht="15"/>
    <row r="558" s="24" customFormat="1" ht="15"/>
    <row r="559" s="24" customFormat="1" ht="15"/>
    <row r="560" s="24" customFormat="1" ht="15"/>
    <row r="561" s="24" customFormat="1" ht="15"/>
    <row r="562" s="24" customFormat="1" ht="15"/>
    <row r="563" s="24" customFormat="1" ht="15"/>
    <row r="564" s="24" customFormat="1" ht="15"/>
    <row r="565" s="24" customFormat="1" ht="15"/>
    <row r="566" s="24" customFormat="1" ht="15"/>
    <row r="567" s="24" customFormat="1" ht="15"/>
    <row r="568" s="24" customFormat="1" ht="15"/>
    <row r="569" s="24" customFormat="1" ht="15"/>
    <row r="570" s="24" customFormat="1" ht="15"/>
    <row r="571" s="24" customFormat="1" ht="15"/>
    <row r="572" s="24" customFormat="1" ht="15"/>
    <row r="573" s="24" customFormat="1" ht="15"/>
    <row r="574" s="24" customFormat="1" ht="15"/>
    <row r="575" s="24" customFormat="1" ht="15"/>
    <row r="576" s="24" customFormat="1" ht="15"/>
    <row r="577" s="24" customFormat="1" ht="15"/>
    <row r="578" s="24" customFormat="1" ht="15"/>
    <row r="579" s="24" customFormat="1" ht="15"/>
    <row r="580" s="24" customFormat="1" ht="15"/>
    <row r="581" s="24" customFormat="1" ht="15"/>
    <row r="582" s="24" customFormat="1" ht="15"/>
    <row r="583" s="24" customFormat="1" ht="15"/>
    <row r="584" s="24" customFormat="1" ht="15"/>
    <row r="585" s="24" customFormat="1" ht="15"/>
    <row r="586" s="24" customFormat="1" ht="15"/>
    <row r="587" s="24" customFormat="1" ht="15"/>
    <row r="588" s="24" customFormat="1" ht="15"/>
    <row r="589" s="24" customFormat="1" ht="15"/>
    <row r="590" s="24" customFormat="1" ht="15"/>
    <row r="591" s="24" customFormat="1" ht="15"/>
    <row r="592" s="24" customFormat="1" ht="15"/>
    <row r="593" s="24" customFormat="1" ht="15"/>
    <row r="594" s="24" customFormat="1" ht="15"/>
    <row r="595" s="24" customFormat="1" ht="15"/>
    <row r="596" s="24" customFormat="1" ht="15"/>
    <row r="597" s="24" customFormat="1" ht="15"/>
    <row r="598" s="24" customFormat="1" ht="15"/>
    <row r="599" s="24" customFormat="1" ht="15"/>
    <row r="600" s="24" customFormat="1" ht="15"/>
    <row r="601" s="24" customFormat="1" ht="15"/>
    <row r="602" s="24" customFormat="1" ht="15"/>
    <row r="603" s="24" customFormat="1" ht="15"/>
    <row r="604" s="24" customFormat="1" ht="15"/>
    <row r="605" s="24" customFormat="1" ht="15"/>
    <row r="606" s="24" customFormat="1" ht="15"/>
    <row r="607" s="24" customFormat="1" ht="15"/>
    <row r="608" s="24" customFormat="1" ht="15"/>
    <row r="609" s="24" customFormat="1" ht="15"/>
    <row r="610" s="24" customFormat="1" ht="15"/>
    <row r="611" s="24" customFormat="1" ht="15"/>
    <row r="612" s="24" customFormat="1" ht="15"/>
    <row r="613" s="24" customFormat="1" ht="15"/>
    <row r="614" s="24" customFormat="1" ht="15"/>
    <row r="615" s="24" customFormat="1" ht="15"/>
    <row r="616" s="24" customFormat="1" ht="15"/>
    <row r="617" s="24" customFormat="1" ht="15"/>
    <row r="618" s="24" customFormat="1" ht="15"/>
    <row r="619" s="24" customFormat="1" ht="15"/>
    <row r="620" s="24" customFormat="1" ht="15"/>
    <row r="621" s="24" customFormat="1" ht="15"/>
    <row r="622" s="24" customFormat="1" ht="15"/>
    <row r="623" s="24" customFormat="1" ht="15"/>
    <row r="624" s="24" customFormat="1" ht="15"/>
    <row r="625" s="24" customFormat="1" ht="15"/>
    <row r="626" s="24" customFormat="1" ht="15"/>
    <row r="627" s="24" customFormat="1" ht="15"/>
    <row r="628" s="24" customFormat="1" ht="15"/>
    <row r="629" s="24" customFormat="1" ht="15"/>
    <row r="630" s="24" customFormat="1" ht="15"/>
    <row r="631" s="24" customFormat="1" ht="15"/>
    <row r="632" s="24" customFormat="1" ht="15"/>
    <row r="633" s="24" customFormat="1" ht="15"/>
    <row r="634" s="24" customFormat="1" ht="15"/>
    <row r="635" s="24" customFormat="1" ht="15"/>
    <row r="636" s="24" customFormat="1" ht="15"/>
    <row r="637" s="24" customFormat="1" ht="15"/>
    <row r="638" s="24" customFormat="1" ht="15"/>
    <row r="639" s="24" customFormat="1" ht="15"/>
    <row r="640" s="24" customFormat="1" ht="15"/>
    <row r="641" s="24" customFormat="1" ht="15"/>
    <row r="642" s="24" customFormat="1" ht="15"/>
    <row r="643" s="24" customFormat="1" ht="15"/>
    <row r="644" s="24" customFormat="1" ht="15"/>
    <row r="645" s="24" customFormat="1" ht="15"/>
    <row r="646" s="24" customFormat="1" ht="15"/>
    <row r="647" s="24" customFormat="1" ht="15"/>
    <row r="648" s="24" customFormat="1" ht="15"/>
    <row r="649" s="24" customFormat="1" ht="15"/>
    <row r="650" s="24" customFormat="1" ht="15"/>
    <row r="651" s="24" customFormat="1" ht="15"/>
    <row r="652" s="24" customFormat="1" ht="15"/>
    <row r="653" s="24" customFormat="1" ht="15"/>
    <row r="654" s="24" customFormat="1" ht="15"/>
    <row r="655" s="24" customFormat="1" ht="15"/>
    <row r="656" s="24" customFormat="1" ht="15"/>
    <row r="657" s="24" customFormat="1" ht="15"/>
    <row r="658" s="24" customFormat="1" ht="15"/>
    <row r="659" s="24" customFormat="1" ht="15"/>
    <row r="660" s="24" customFormat="1" ht="15"/>
    <row r="661" s="24" customFormat="1" ht="15"/>
    <row r="662" s="24" customFormat="1" ht="15"/>
    <row r="663" s="24" customFormat="1" ht="15"/>
    <row r="664" s="24" customFormat="1" ht="15"/>
    <row r="665" s="24" customFormat="1" ht="15"/>
    <row r="666" s="24" customFormat="1" ht="15"/>
    <row r="667" s="24" customFormat="1" ht="15"/>
    <row r="668" s="24" customFormat="1" ht="15"/>
    <row r="669" s="24" customFormat="1" ht="15"/>
    <row r="670" s="24" customFormat="1" ht="15"/>
    <row r="671" s="24" customFormat="1" ht="15"/>
    <row r="672" s="24" customFormat="1" ht="15"/>
    <row r="673" s="24" customFormat="1" ht="15"/>
    <row r="674" s="24" customFormat="1" ht="15"/>
    <row r="675" s="24" customFormat="1" ht="15"/>
    <row r="676" s="24" customFormat="1" ht="15"/>
    <row r="677" s="24" customFormat="1" ht="15"/>
    <row r="678" s="24" customFormat="1" ht="15"/>
    <row r="679" s="24" customFormat="1" ht="15"/>
    <row r="680" s="24" customFormat="1" ht="15"/>
    <row r="681" s="24" customFormat="1" ht="15"/>
    <row r="682" s="24" customFormat="1" ht="15"/>
    <row r="683" s="24" customFormat="1" ht="15"/>
    <row r="684" s="24" customFormat="1" ht="15"/>
    <row r="685" s="24" customFormat="1" ht="15"/>
    <row r="686" s="24" customFormat="1" ht="15"/>
    <row r="687" s="24" customFormat="1" ht="15"/>
    <row r="688" s="24" customFormat="1" ht="15"/>
    <row r="689" s="24" customFormat="1" ht="15"/>
    <row r="690" s="24" customFormat="1" ht="15"/>
    <row r="691" s="24" customFormat="1" ht="15"/>
    <row r="692" s="24" customFormat="1" ht="15"/>
    <row r="693" s="24" customFormat="1" ht="15"/>
    <row r="694" s="24" customFormat="1" ht="15"/>
    <row r="695" s="24" customFormat="1" ht="15"/>
    <row r="696" s="24" customFormat="1" ht="15"/>
    <row r="697" s="24" customFormat="1" ht="15"/>
    <row r="698" s="24" customFormat="1" ht="15"/>
    <row r="699" s="24" customFormat="1" ht="15"/>
    <row r="700" s="24" customFormat="1" ht="15"/>
    <row r="701" s="24" customFormat="1" ht="15"/>
    <row r="702" s="24" customFormat="1" ht="15"/>
    <row r="703" s="24" customFormat="1" ht="15"/>
    <row r="704" s="24" customFormat="1" ht="15"/>
    <row r="705" s="24" customFormat="1" ht="15"/>
    <row r="706" s="24" customFormat="1" ht="15"/>
    <row r="707" s="24" customFormat="1" ht="15"/>
    <row r="708" s="24" customFormat="1" ht="15"/>
    <row r="709" s="24" customFormat="1" ht="15"/>
    <row r="710" s="24" customFormat="1" ht="15"/>
    <row r="711" s="24" customFormat="1" ht="15"/>
    <row r="712" s="24" customFormat="1" ht="15"/>
    <row r="713" s="24" customFormat="1" ht="15"/>
    <row r="714" s="24" customFormat="1" ht="15"/>
    <row r="715" s="24" customFormat="1" ht="15"/>
    <row r="716" s="24" customFormat="1" ht="15"/>
    <row r="717" s="24" customFormat="1" ht="15"/>
    <row r="718" s="24" customFormat="1" ht="15"/>
    <row r="719" s="24" customFormat="1" ht="15"/>
    <row r="720" s="24" customFormat="1" ht="15"/>
    <row r="721" s="24" customFormat="1" ht="15"/>
    <row r="722" s="24" customFormat="1" ht="15"/>
    <row r="723" s="24" customFormat="1" ht="15"/>
    <row r="724" s="24" customFormat="1" ht="15"/>
    <row r="725" s="24" customFormat="1" ht="15"/>
    <row r="726" s="24" customFormat="1" ht="15"/>
    <row r="727" s="24" customFormat="1" ht="15"/>
    <row r="728" s="24" customFormat="1" ht="15"/>
    <row r="729" s="24" customFormat="1" ht="15"/>
    <row r="730" s="24" customFormat="1" ht="15"/>
    <row r="731" s="24" customFormat="1" ht="15"/>
    <row r="732" s="24" customFormat="1" ht="15"/>
    <row r="733" s="24" customFormat="1" ht="15"/>
    <row r="734" s="24" customFormat="1" ht="15"/>
    <row r="735" s="24" customFormat="1" ht="15"/>
    <row r="736" s="24" customFormat="1" ht="15"/>
    <row r="737" s="24" customFormat="1" ht="15"/>
    <row r="738" s="24" customFormat="1" ht="15"/>
    <row r="739" s="24" customFormat="1" ht="15"/>
    <row r="740" s="24" customFormat="1" ht="15"/>
    <row r="741" s="24" customFormat="1" ht="15"/>
    <row r="742" s="24" customFormat="1" ht="15"/>
    <row r="743" s="24" customFormat="1" ht="15"/>
    <row r="744" s="24" customFormat="1" ht="15"/>
    <row r="745" s="24" customFormat="1" ht="15"/>
    <row r="746" s="24" customFormat="1" ht="15"/>
    <row r="747" s="24" customFormat="1" ht="15"/>
    <row r="748" s="24" customFormat="1" ht="15"/>
    <row r="749" s="24" customFormat="1" ht="15"/>
    <row r="750" s="24" customFormat="1" ht="15"/>
    <row r="751" s="24" customFormat="1" ht="15"/>
    <row r="752" s="24" customFormat="1" ht="15"/>
    <row r="753" s="24" customFormat="1" ht="15"/>
    <row r="754" s="24" customFormat="1" ht="15"/>
    <row r="755" s="24" customFormat="1" ht="15"/>
    <row r="756" s="24" customFormat="1" ht="15"/>
    <row r="757" s="24" customFormat="1" ht="15"/>
    <row r="758" s="24" customFormat="1" ht="15"/>
    <row r="759" s="24" customFormat="1" ht="15"/>
    <row r="760" s="24" customFormat="1" ht="15"/>
    <row r="761" s="24" customFormat="1" ht="15"/>
    <row r="762" s="24" customFormat="1" ht="15"/>
    <row r="763" s="24" customFormat="1" ht="15"/>
    <row r="764" s="24" customFormat="1" ht="15"/>
    <row r="765" s="24" customFormat="1" ht="15"/>
    <row r="766" s="24" customFormat="1" ht="15"/>
    <row r="767" s="24" customFormat="1" ht="15"/>
    <row r="768" s="24" customFormat="1" ht="15"/>
    <row r="769" s="24" customFormat="1" ht="15"/>
    <row r="770" s="24" customFormat="1" ht="15"/>
    <row r="771" s="24" customFormat="1" ht="15"/>
    <row r="772" s="24" customFormat="1" ht="15"/>
    <row r="773" s="24" customFormat="1" ht="15"/>
    <row r="774" s="24" customFormat="1" ht="15"/>
    <row r="775" s="24" customFormat="1" ht="15"/>
    <row r="776" s="24" customFormat="1" ht="15"/>
    <row r="777" s="24" customFormat="1" ht="15"/>
    <row r="778" s="24" customFormat="1" ht="15"/>
    <row r="779" s="24" customFormat="1" ht="15"/>
    <row r="780" s="24" customFormat="1" ht="15"/>
    <row r="781" s="24" customFormat="1" ht="15"/>
    <row r="782" s="24" customFormat="1" ht="15"/>
    <row r="783" s="24" customFormat="1" ht="15"/>
    <row r="784" s="24" customFormat="1" ht="15"/>
    <row r="785" s="24" customFormat="1" ht="15"/>
    <row r="786" s="24" customFormat="1" ht="15"/>
    <row r="787" s="24" customFormat="1" ht="15"/>
    <row r="788" s="24" customFormat="1" ht="15"/>
    <row r="789" s="24" customFormat="1" ht="15"/>
    <row r="790" s="24" customFormat="1" ht="15"/>
    <row r="791" s="24" customFormat="1" ht="15"/>
    <row r="792" s="24" customFormat="1" ht="15"/>
    <row r="793" s="24" customFormat="1" ht="15"/>
    <row r="794" s="24" customFormat="1" ht="15"/>
    <row r="795" s="24" customFormat="1" ht="15"/>
    <row r="796" s="24" customFormat="1" ht="15"/>
    <row r="797" s="24" customFormat="1" ht="15"/>
    <row r="798" s="24" customFormat="1" ht="15"/>
    <row r="799" s="24" customFormat="1" ht="15"/>
    <row r="800" s="24" customFormat="1" ht="15"/>
    <row r="801" s="24" customFormat="1" ht="15"/>
    <row r="802" s="24" customFormat="1" ht="15"/>
    <row r="803" s="24" customFormat="1" ht="15"/>
    <row r="804" s="24" customFormat="1" ht="15"/>
    <row r="805" s="24" customFormat="1" ht="15"/>
    <row r="806" s="24" customFormat="1" ht="15"/>
    <row r="807" s="24" customFormat="1" ht="15"/>
    <row r="808" s="24" customFormat="1" ht="15"/>
    <row r="809" s="24" customFormat="1" ht="15"/>
    <row r="810" s="24" customFormat="1" ht="15"/>
    <row r="811" s="24" customFormat="1" ht="15"/>
    <row r="812" s="24" customFormat="1" ht="15"/>
    <row r="813" s="24" customFormat="1" ht="15"/>
    <row r="814" s="24" customFormat="1" ht="15"/>
    <row r="815" s="24" customFormat="1" ht="15"/>
    <row r="816" s="24" customFormat="1" ht="15"/>
    <row r="817" s="24" customFormat="1" ht="15"/>
    <row r="818" s="24" customFormat="1" ht="15"/>
    <row r="819" s="24" customFormat="1" ht="15"/>
    <row r="820" s="24" customFormat="1" ht="15"/>
    <row r="821" s="24" customFormat="1" ht="15"/>
    <row r="822" s="24" customFormat="1" ht="15"/>
    <row r="823" s="24" customFormat="1" ht="15"/>
    <row r="824" s="24" customFormat="1" ht="15"/>
    <row r="825" s="24" customFormat="1" ht="15"/>
    <row r="826" s="24" customFormat="1" ht="15"/>
    <row r="827" s="24" customFormat="1" ht="15"/>
    <row r="828" s="24" customFormat="1" ht="15"/>
    <row r="829" s="24" customFormat="1" ht="15"/>
    <row r="830" s="24" customFormat="1" ht="15"/>
    <row r="831" s="24" customFormat="1" ht="15"/>
    <row r="832" s="24" customFormat="1" ht="15"/>
    <row r="833" s="24" customFormat="1" ht="15"/>
    <row r="834" s="24" customFormat="1" ht="15"/>
    <row r="835" s="24" customFormat="1" ht="15"/>
    <row r="836" s="24" customFormat="1" ht="15"/>
    <row r="837" s="24" customFormat="1" ht="15"/>
    <row r="838" s="24" customFormat="1" ht="15"/>
    <row r="839" s="24" customFormat="1" ht="15"/>
    <row r="840" s="24" customFormat="1" ht="15"/>
    <row r="841" s="24" customFormat="1" ht="15"/>
    <row r="842" s="24" customFormat="1" ht="15"/>
    <row r="843" s="24" customFormat="1" ht="15"/>
    <row r="844" s="24" customFormat="1" ht="15"/>
    <row r="845" s="24" customFormat="1" ht="15"/>
    <row r="846" s="24" customFormat="1" ht="15"/>
    <row r="847" s="24" customFormat="1" ht="15"/>
    <row r="848" s="24" customFormat="1" ht="15"/>
    <row r="849" s="24" customFormat="1" ht="15"/>
    <row r="850" s="24" customFormat="1" ht="15"/>
    <row r="851" s="24" customFormat="1" ht="15"/>
    <row r="852" s="24" customFormat="1" ht="15"/>
    <row r="853" s="24" customFormat="1" ht="15"/>
    <row r="854" s="24" customFormat="1" ht="15"/>
    <row r="855" s="24" customFormat="1" ht="15"/>
    <row r="856" s="24" customFormat="1" ht="15"/>
    <row r="857" s="24" customFormat="1" ht="15"/>
    <row r="858" s="24" customFormat="1" ht="15"/>
    <row r="859" s="24" customFormat="1" ht="15"/>
    <row r="860" s="24" customFormat="1" ht="15"/>
    <row r="861" s="24" customFormat="1" ht="15"/>
    <row r="862" s="24" customFormat="1" ht="15"/>
    <row r="863" s="24" customFormat="1" ht="15"/>
    <row r="864" s="24" customFormat="1" ht="15"/>
    <row r="865" s="24" customFormat="1" ht="15"/>
    <row r="866" s="24" customFormat="1" ht="15"/>
    <row r="867" s="24" customFormat="1" ht="15"/>
    <row r="868" s="24" customFormat="1" ht="15"/>
    <row r="869" s="24" customFormat="1" ht="15"/>
    <row r="870" s="24" customFormat="1" ht="15"/>
    <row r="871" s="24" customFormat="1" ht="15"/>
    <row r="872" s="24" customFormat="1" ht="15"/>
    <row r="873" s="24" customFormat="1" ht="15"/>
    <row r="874" s="24" customFormat="1" ht="15"/>
    <row r="875" s="24" customFormat="1" ht="15"/>
    <row r="876" s="24" customFormat="1" ht="15"/>
    <row r="877" s="24" customFormat="1" ht="15"/>
    <row r="878" s="24" customFormat="1" ht="15"/>
    <row r="879" s="24" customFormat="1" ht="15"/>
    <row r="880" s="24" customFormat="1" ht="15"/>
    <row r="881" s="24" customFormat="1" ht="15"/>
    <row r="882" s="24" customFormat="1" ht="15"/>
    <row r="883" s="24" customFormat="1" ht="15"/>
    <row r="884" s="24" customFormat="1" ht="15"/>
    <row r="885" s="24" customFormat="1" ht="15"/>
    <row r="886" s="24" customFormat="1" ht="15"/>
    <row r="887" s="24" customFormat="1" ht="15"/>
    <row r="888" s="24" customFormat="1" ht="15"/>
    <row r="889" s="24" customFormat="1" ht="15"/>
    <row r="890" s="24" customFormat="1" ht="15"/>
    <row r="891" s="24" customFormat="1" ht="15"/>
    <row r="892" s="24" customFormat="1" ht="15"/>
    <row r="893" s="24" customFormat="1" ht="15"/>
    <row r="894" s="24" customFormat="1" ht="15"/>
    <row r="895" s="24" customFormat="1" ht="15"/>
    <row r="896" s="24" customFormat="1" ht="15"/>
    <row r="897" s="24" customFormat="1" ht="15"/>
    <row r="898" s="24" customFormat="1" ht="15"/>
    <row r="899" s="24" customFormat="1" ht="15"/>
    <row r="900" s="24" customFormat="1" ht="15"/>
    <row r="901" s="24" customFormat="1" ht="15"/>
    <row r="902" s="24" customFormat="1" ht="15"/>
    <row r="903" s="24" customFormat="1" ht="15"/>
    <row r="904" s="24" customFormat="1" ht="15"/>
    <row r="905" s="24" customFormat="1" ht="15"/>
    <row r="906" s="24" customFormat="1" ht="15"/>
    <row r="907" s="24" customFormat="1" ht="15"/>
    <row r="908" s="24" customFormat="1" ht="15"/>
    <row r="909" s="24" customFormat="1" ht="15"/>
    <row r="910" s="24" customFormat="1" ht="15"/>
    <row r="911" s="24" customFormat="1" ht="15"/>
    <row r="912" s="24" customFormat="1" ht="15"/>
    <row r="913" s="24" customFormat="1" ht="15"/>
    <row r="914" s="24" customFormat="1" ht="15"/>
    <row r="915" s="24" customFormat="1" ht="15"/>
    <row r="916" s="24" customFormat="1" ht="15"/>
    <row r="917" s="24" customFormat="1" ht="15"/>
    <row r="918" s="24" customFormat="1" ht="15"/>
    <row r="919" s="24" customFormat="1" ht="15"/>
    <row r="920" s="24" customFormat="1" ht="15"/>
    <row r="921" s="24" customFormat="1" ht="15"/>
    <row r="922" s="24" customFormat="1" ht="15"/>
    <row r="923" s="24" customFormat="1" ht="15"/>
    <row r="924" s="24" customFormat="1" ht="15"/>
    <row r="925" s="24" customFormat="1" ht="15"/>
    <row r="926" s="24" customFormat="1" ht="15"/>
    <row r="927" s="24" customFormat="1" ht="15"/>
    <row r="928" s="24" customFormat="1" ht="15"/>
    <row r="929" s="24" customFormat="1" ht="15"/>
    <row r="930" s="24" customFormat="1" ht="15"/>
    <row r="931" s="24" customFormat="1" ht="15"/>
    <row r="932" s="24" customFormat="1" ht="15"/>
    <row r="933" s="24" customFormat="1" ht="15"/>
    <row r="934" s="24" customFormat="1" ht="15"/>
    <row r="935" s="24" customFormat="1" ht="15"/>
    <row r="936" s="24" customFormat="1" ht="15"/>
    <row r="937" s="24" customFormat="1" ht="15"/>
    <row r="938" s="24" customFormat="1" ht="15"/>
    <row r="939" s="24" customFormat="1" ht="15"/>
    <row r="940" s="24" customFormat="1" ht="15"/>
    <row r="941" s="24" customFormat="1" ht="15"/>
    <row r="942" s="24" customFormat="1" ht="15"/>
    <row r="943" s="24" customFormat="1" ht="15"/>
    <row r="944" s="24" customFormat="1" ht="15"/>
    <row r="945" s="24" customFormat="1" ht="15"/>
    <row r="946" s="24" customFormat="1" ht="15"/>
    <row r="947" s="24" customFormat="1" ht="15"/>
    <row r="948" s="24" customFormat="1" ht="15"/>
    <row r="949" s="24" customFormat="1" ht="15"/>
    <row r="950" s="24" customFormat="1" ht="15"/>
    <row r="951" s="24" customFormat="1" ht="15"/>
    <row r="952" s="24" customFormat="1" ht="15"/>
    <row r="953" s="24" customFormat="1" ht="15"/>
    <row r="954" s="24" customFormat="1" ht="15"/>
    <row r="955" s="24" customFormat="1" ht="15"/>
    <row r="956" s="24" customFormat="1" ht="15"/>
    <row r="957" s="24" customFormat="1" ht="15"/>
    <row r="958" s="24" customFormat="1" ht="15"/>
    <row r="959" s="24" customFormat="1" ht="15"/>
    <row r="960" s="24" customFormat="1" ht="15"/>
    <row r="961" s="24" customFormat="1" ht="15"/>
    <row r="962" s="24" customFormat="1" ht="15"/>
    <row r="963" s="24" customFormat="1" ht="15"/>
    <row r="964" s="24" customFormat="1" ht="15"/>
    <row r="965" s="24" customFormat="1" ht="15"/>
    <row r="966" s="24" customFormat="1" ht="15"/>
    <row r="967" s="24" customFormat="1" ht="15"/>
    <row r="968" s="24" customFormat="1" ht="15"/>
    <row r="969" s="24" customFormat="1" ht="15"/>
    <row r="970" s="24" customFormat="1" ht="15"/>
    <row r="971" s="24" customFormat="1" ht="15"/>
    <row r="972" s="24" customFormat="1" ht="15"/>
    <row r="973" s="24" customFormat="1" ht="15"/>
    <row r="974" s="24" customFormat="1" ht="15"/>
    <row r="975" s="24" customFormat="1" ht="15"/>
    <row r="976" s="24" customFormat="1" ht="15"/>
    <row r="977" s="24" customFormat="1" ht="15"/>
    <row r="978" s="24" customFormat="1" ht="15"/>
    <row r="979" s="24" customFormat="1" ht="15"/>
    <row r="980" s="24" customFormat="1" ht="15"/>
    <row r="981" s="24" customFormat="1" ht="15"/>
    <row r="982" s="24" customFormat="1" ht="15"/>
    <row r="983" s="24" customFormat="1" ht="15"/>
    <row r="984" s="24" customFormat="1" ht="15"/>
    <row r="985" s="24" customFormat="1" ht="15"/>
    <row r="986" s="24" customFormat="1" ht="15"/>
    <row r="987" s="24" customFormat="1" ht="15"/>
    <row r="988" s="24" customFormat="1" ht="15"/>
    <row r="989" s="24" customFormat="1" ht="15"/>
    <row r="990" s="24" customFormat="1" ht="15"/>
    <row r="991" s="24" customFormat="1" ht="15"/>
    <row r="992" s="24" customFormat="1" ht="15"/>
    <row r="993" s="24" customFormat="1" ht="15"/>
    <row r="994" s="24" customFormat="1" ht="15"/>
    <row r="995" s="24" customFormat="1" ht="15"/>
    <row r="996" s="24" customFormat="1" ht="15"/>
    <row r="997" s="24" customFormat="1" ht="15"/>
    <row r="998" s="24" customFormat="1" ht="15"/>
    <row r="999" s="24" customFormat="1" ht="15"/>
    <row r="1000" s="24" customFormat="1" ht="15"/>
    <row r="1001" s="24" customFormat="1" ht="15"/>
    <row r="1002" s="24" customFormat="1" ht="15"/>
    <row r="1003" s="24" customFormat="1" ht="15"/>
    <row r="1004" s="24" customFormat="1" ht="15"/>
    <row r="1005" s="24" customFormat="1" ht="15"/>
    <row r="1006" s="24" customFormat="1" ht="15"/>
    <row r="1007" s="24" customFormat="1" ht="15"/>
    <row r="1008" s="24" customFormat="1" ht="15"/>
    <row r="1009" s="24" customFormat="1" ht="15"/>
    <row r="1010" s="24" customFormat="1" ht="15"/>
    <row r="1011" s="24" customFormat="1" ht="15"/>
    <row r="1012" s="24" customFormat="1" ht="15"/>
    <row r="1013" s="24" customFormat="1" ht="15"/>
    <row r="1014" s="24" customFormat="1" ht="15"/>
    <row r="1015" s="24" customFormat="1" ht="15"/>
    <row r="1016" s="24" customFormat="1" ht="15"/>
    <row r="1017" s="24" customFormat="1" ht="15"/>
    <row r="1018" s="24" customFormat="1" ht="15"/>
    <row r="1019" s="24" customFormat="1" ht="15"/>
    <row r="1020" s="24" customFormat="1" ht="15"/>
    <row r="1021" s="24" customFormat="1" ht="15"/>
    <row r="1022" s="24" customFormat="1" ht="15"/>
    <row r="1023" s="24" customFormat="1" ht="15"/>
    <row r="1024" s="24" customFormat="1" ht="15"/>
    <row r="1025" s="24" customFormat="1" ht="15"/>
    <row r="1026" s="24" customFormat="1" ht="15"/>
    <row r="1027" s="24" customFormat="1" ht="15"/>
    <row r="1028" s="24" customFormat="1" ht="15"/>
    <row r="1029" s="24" customFormat="1" ht="15"/>
    <row r="1030" s="24" customFormat="1" ht="15"/>
    <row r="1031" s="24" customFormat="1" ht="15"/>
    <row r="1032" s="24" customFormat="1" ht="15"/>
    <row r="1033" s="24" customFormat="1" ht="15"/>
    <row r="1034" s="24" customFormat="1" ht="15"/>
    <row r="1035" s="24" customFormat="1" ht="15"/>
    <row r="1036" s="24" customFormat="1" ht="15"/>
    <row r="1037" s="24" customFormat="1" ht="15"/>
    <row r="1038" s="24" customFormat="1" ht="15"/>
    <row r="1039" s="24" customFormat="1" ht="15"/>
    <row r="1040" s="24" customFormat="1" ht="15"/>
    <row r="1041" s="24" customFormat="1" ht="15"/>
    <row r="1042" s="24" customFormat="1" ht="15"/>
    <row r="1043" s="24" customFormat="1" ht="15"/>
    <row r="1044" s="24" customFormat="1" ht="15"/>
    <row r="1045" s="24" customFormat="1" ht="15"/>
    <row r="1046" s="24" customFormat="1" ht="15"/>
    <row r="1047" s="24" customFormat="1" ht="15"/>
    <row r="1048" s="24" customFormat="1" ht="15"/>
    <row r="1049" s="24" customFormat="1" ht="15"/>
    <row r="1050" s="24" customFormat="1" ht="15"/>
    <row r="1051" s="24" customFormat="1" ht="15"/>
    <row r="1052" s="24" customFormat="1" ht="15"/>
    <row r="1053" s="24" customFormat="1" ht="15"/>
    <row r="1054" s="24" customFormat="1" ht="15"/>
    <row r="1055" s="24" customFormat="1" ht="15"/>
    <row r="1056" s="24" customFormat="1" ht="15"/>
    <row r="1057" s="24" customFormat="1" ht="15"/>
    <row r="1058" s="24" customFormat="1" ht="15"/>
    <row r="1059" s="24" customFormat="1" ht="15"/>
    <row r="1060" s="24" customFormat="1" ht="15"/>
    <row r="1061" s="24" customFormat="1" ht="15"/>
    <row r="1062" s="24" customFormat="1" ht="15"/>
    <row r="1063" s="24" customFormat="1" ht="15"/>
    <row r="1064" s="24" customFormat="1" ht="15"/>
    <row r="1065" s="24" customFormat="1" ht="15"/>
    <row r="1066" s="24" customFormat="1" ht="15"/>
    <row r="1067" s="24" customFormat="1" ht="15"/>
    <row r="1068" s="24" customFormat="1" ht="15"/>
    <row r="1069" s="24" customFormat="1" ht="15"/>
    <row r="1070" s="24" customFormat="1" ht="15"/>
    <row r="1071" s="24" customFormat="1" ht="15"/>
    <row r="1072" s="24" customFormat="1" ht="15"/>
    <row r="1073" s="24" customFormat="1" ht="15"/>
    <row r="1074" s="24" customFormat="1" ht="15"/>
    <row r="1075" s="24" customFormat="1" ht="15"/>
    <row r="1076" s="24" customFormat="1" ht="15"/>
    <row r="1077" s="24" customFormat="1" ht="15"/>
    <row r="1078" s="24" customFormat="1" ht="15"/>
    <row r="1079" s="24" customFormat="1" ht="15"/>
    <row r="1080" s="24" customFormat="1" ht="15"/>
    <row r="1081" s="24" customFormat="1" ht="15"/>
    <row r="1082" s="24" customFormat="1" ht="15"/>
    <row r="1083" s="24" customFormat="1" ht="15"/>
    <row r="1084" s="24" customFormat="1" ht="15"/>
    <row r="1085" s="24" customFormat="1" ht="15"/>
    <row r="1086" s="24" customFormat="1" ht="15"/>
    <row r="1087" s="24" customFormat="1" ht="15"/>
    <row r="1088" s="24" customFormat="1" ht="15"/>
    <row r="1089" s="24" customFormat="1" ht="15"/>
    <row r="1090" s="24" customFormat="1" ht="15"/>
    <row r="1091" s="24" customFormat="1" ht="15"/>
    <row r="1092" s="24" customFormat="1" ht="15"/>
    <row r="1093" s="24" customFormat="1" ht="15"/>
    <row r="1094" s="24" customFormat="1" ht="15"/>
    <row r="1095" s="24" customFormat="1" ht="15"/>
    <row r="1096" s="24" customFormat="1" ht="15"/>
    <row r="1097" s="24" customFormat="1" ht="15"/>
    <row r="1098" s="24" customFormat="1" ht="15"/>
    <row r="1099" s="24" customFormat="1" ht="15"/>
    <row r="1100" s="24" customFormat="1" ht="15"/>
    <row r="1101" s="24" customFormat="1" ht="15"/>
    <row r="1102" s="24" customFormat="1" ht="15"/>
    <row r="1103" s="24" customFormat="1" ht="15"/>
    <row r="1104" s="24" customFormat="1" ht="15"/>
    <row r="1105" s="24" customFormat="1" ht="15"/>
    <row r="1106" s="24" customFormat="1" ht="15"/>
    <row r="1107" s="24" customFormat="1" ht="15"/>
    <row r="1108" s="24" customFormat="1" ht="15"/>
    <row r="1109" s="24" customFormat="1" ht="15"/>
    <row r="1110" s="24" customFormat="1" ht="15"/>
    <row r="1111" s="24" customFormat="1" ht="15"/>
    <row r="1112" s="24" customFormat="1" ht="15"/>
    <row r="1113" s="24" customFormat="1" ht="15"/>
    <row r="1114" s="24" customFormat="1" ht="15"/>
    <row r="1115" s="24" customFormat="1" ht="15"/>
    <row r="1116" s="24" customFormat="1" ht="15"/>
    <row r="1117" s="24" customFormat="1" ht="15"/>
    <row r="1118" s="24" customFormat="1" ht="15"/>
    <row r="1119" s="24" customFormat="1" ht="15"/>
    <row r="1120" s="24" customFormat="1" ht="15"/>
    <row r="1121" s="24" customFormat="1" ht="15"/>
    <row r="1122" s="24" customFormat="1" ht="15"/>
    <row r="1123" s="24" customFormat="1" ht="15"/>
    <row r="1124" s="24" customFormat="1" ht="15"/>
    <row r="1125" s="24" customFormat="1" ht="15"/>
    <row r="1126" s="24" customFormat="1" ht="15"/>
    <row r="1127" s="24" customFormat="1" ht="15"/>
    <row r="1128" s="24" customFormat="1" ht="15"/>
    <row r="1129" s="24" customFormat="1" ht="15"/>
    <row r="1130" s="24" customFormat="1" ht="15"/>
    <row r="1131" s="24" customFormat="1" ht="15"/>
    <row r="1132" s="24" customFormat="1" ht="15"/>
    <row r="1133" s="24" customFormat="1" ht="15"/>
    <row r="1134" s="24" customFormat="1" ht="15"/>
    <row r="1135" s="24" customFormat="1" ht="15"/>
    <row r="1136" s="24" customFormat="1" ht="15"/>
    <row r="1137" s="24" customFormat="1" ht="15"/>
    <row r="1138" s="24" customFormat="1" ht="15"/>
    <row r="1139" s="24" customFormat="1" ht="15"/>
    <row r="1140" s="24" customFormat="1" ht="15"/>
    <row r="1141" s="24" customFormat="1" ht="15"/>
    <row r="1142" s="24" customFormat="1" ht="15"/>
    <row r="1143" s="24" customFormat="1" ht="15"/>
    <row r="1144" s="24" customFormat="1" ht="15"/>
    <row r="1145" s="24" customFormat="1" ht="15"/>
    <row r="1146" s="24" customFormat="1" ht="15"/>
    <row r="1147" s="24" customFormat="1" ht="15"/>
    <row r="1148" s="24" customFormat="1" ht="15"/>
    <row r="1149" s="24" customFormat="1" ht="15"/>
    <row r="1150" s="24" customFormat="1" ht="15"/>
    <row r="1151" s="24" customFormat="1" ht="15"/>
    <row r="1152" s="24" customFormat="1" ht="15"/>
    <row r="1153" s="24" customFormat="1" ht="15"/>
    <row r="1154" s="24" customFormat="1" ht="15"/>
    <row r="1155" s="24" customFormat="1" ht="15"/>
    <row r="1156" s="24" customFormat="1" ht="15"/>
    <row r="1157" s="24" customFormat="1" ht="15"/>
    <row r="1158" s="24" customFormat="1" ht="15"/>
    <row r="1159" s="24" customFormat="1" ht="15"/>
    <row r="1160" s="24" customFormat="1" ht="15"/>
    <row r="1161" s="24" customFormat="1" ht="15"/>
    <row r="1162" s="24" customFormat="1" ht="15"/>
    <row r="1163" s="24" customFormat="1" ht="15"/>
    <row r="1164" s="24" customFormat="1" ht="15"/>
    <row r="1165" s="24" customFormat="1" ht="15"/>
    <row r="1166" s="24" customFormat="1" ht="15"/>
    <row r="1167" s="24" customFormat="1" ht="15"/>
    <row r="1168" s="24" customFormat="1" ht="15"/>
    <row r="1169" s="24" customFormat="1" ht="15"/>
    <row r="1170" s="24" customFormat="1" ht="15"/>
    <row r="1171" s="24" customFormat="1" ht="15"/>
    <row r="1172" s="24" customFormat="1" ht="15"/>
    <row r="1173" s="24" customFormat="1" ht="15"/>
    <row r="1174" s="24" customFormat="1" ht="15"/>
    <row r="1175" s="24" customFormat="1" ht="15"/>
    <row r="1176" s="24" customFormat="1" ht="15"/>
    <row r="1177" s="24" customFormat="1" ht="15"/>
    <row r="1178" s="24" customFormat="1" ht="15"/>
    <row r="1179" s="24" customFormat="1" ht="15"/>
    <row r="1180" s="24" customFormat="1" ht="15"/>
    <row r="1181" s="24" customFormat="1" ht="15"/>
    <row r="1182" s="24" customFormat="1" ht="15"/>
    <row r="1183" s="24" customFormat="1" ht="15"/>
    <row r="1184" s="24" customFormat="1" ht="15"/>
    <row r="1185" s="24" customFormat="1" ht="15"/>
    <row r="1186" s="24" customFormat="1" ht="15"/>
    <row r="1187" s="24" customFormat="1" ht="15"/>
    <row r="1188" s="24" customFormat="1" ht="15"/>
    <row r="1189" s="24" customFormat="1" ht="15"/>
    <row r="1190" s="24" customFormat="1" ht="15"/>
    <row r="1191" s="24" customFormat="1" ht="15"/>
    <row r="1192" s="24" customFormat="1" ht="15"/>
    <row r="1193" s="24" customFormat="1" ht="15"/>
    <row r="1194" s="24" customFormat="1" ht="15"/>
    <row r="1195" s="24" customFormat="1" ht="15"/>
    <row r="1196" s="24" customFormat="1" ht="15"/>
    <row r="1197" s="24" customFormat="1" ht="15"/>
    <row r="1198" s="24" customFormat="1" ht="15"/>
    <row r="1199" s="24" customFormat="1" ht="15"/>
    <row r="1200" s="24" customFormat="1" ht="15"/>
    <row r="1201" s="24" customFormat="1" ht="15"/>
    <row r="1202" s="24" customFormat="1" ht="15"/>
    <row r="1203" s="24" customFormat="1" ht="15"/>
    <row r="1204" s="24" customFormat="1" ht="15"/>
    <row r="1205" s="24" customFormat="1" ht="15"/>
    <row r="1206" s="24" customFormat="1" ht="15"/>
    <row r="1207" s="24" customFormat="1" ht="15"/>
    <row r="1208" s="24" customFormat="1" ht="15"/>
    <row r="1209" s="24" customFormat="1" ht="15"/>
    <row r="1210" s="24" customFormat="1" ht="15"/>
    <row r="1211" s="24" customFormat="1" ht="15"/>
    <row r="1212" s="24" customFormat="1" ht="15"/>
    <row r="1213" s="24" customFormat="1" ht="15"/>
    <row r="1214" s="24" customFormat="1" ht="15"/>
    <row r="1215" s="24" customFormat="1" ht="15"/>
    <row r="1216" s="24" customFormat="1" ht="15"/>
    <row r="1217" s="24" customFormat="1" ht="15"/>
    <row r="1218" s="24" customFormat="1" ht="15"/>
    <row r="1219" s="24" customFormat="1" ht="15"/>
    <row r="1220" s="24" customFormat="1" ht="15"/>
    <row r="1221" s="24" customFormat="1" ht="15"/>
    <row r="1222" s="24" customFormat="1" ht="15"/>
    <row r="1223" s="24" customFormat="1" ht="15"/>
    <row r="1224" s="24" customFormat="1" ht="15"/>
    <row r="1225" s="24" customFormat="1" ht="15"/>
    <row r="1226" s="24" customFormat="1" ht="15"/>
    <row r="1227" s="24" customFormat="1" ht="15"/>
    <row r="1228" s="24" customFormat="1" ht="15"/>
    <row r="1229" s="24" customFormat="1" ht="15"/>
    <row r="1230" s="24" customFormat="1" ht="15"/>
    <row r="1231" s="24" customFormat="1" ht="15"/>
    <row r="1232" s="24" customFormat="1" ht="15"/>
    <row r="1233" s="24" customFormat="1" ht="15"/>
    <row r="1234" s="24" customFormat="1" ht="15"/>
    <row r="1235" s="24" customFormat="1" ht="15"/>
    <row r="1236" s="24" customFormat="1" ht="15"/>
    <row r="1237" s="24" customFormat="1" ht="15"/>
    <row r="1238" s="24" customFormat="1" ht="15"/>
    <row r="1239" s="24" customFormat="1" ht="15"/>
    <row r="1240" s="24" customFormat="1" ht="15"/>
    <row r="1241" s="24" customFormat="1" ht="15"/>
    <row r="1242" s="24" customFormat="1" ht="15"/>
    <row r="1243" s="24" customFormat="1" ht="15"/>
    <row r="1244" s="24" customFormat="1" ht="15"/>
    <row r="1245" s="24" customFormat="1" ht="15"/>
    <row r="1246" s="24" customFormat="1" ht="15"/>
    <row r="1247" s="24" customFormat="1" ht="15"/>
    <row r="1248" s="24" customFormat="1" ht="15"/>
    <row r="1249" s="24" customFormat="1" ht="15"/>
    <row r="1250" s="24" customFormat="1" ht="15"/>
    <row r="1251" s="24" customFormat="1" ht="15"/>
    <row r="1252" s="24" customFormat="1" ht="15"/>
    <row r="1253" s="24" customFormat="1" ht="15"/>
    <row r="1254" s="24" customFormat="1" ht="15"/>
    <row r="1255" s="24" customFormat="1" ht="15"/>
    <row r="1256" s="24" customFormat="1" ht="15"/>
    <row r="1257" s="24" customFormat="1" ht="15"/>
    <row r="1258" s="24" customFormat="1" ht="15"/>
    <row r="1259" s="24" customFormat="1" ht="15"/>
    <row r="1260" s="24" customFormat="1" ht="15"/>
    <row r="1261" s="24" customFormat="1" ht="15"/>
    <row r="1262" s="24" customFormat="1" ht="15"/>
    <row r="1263" s="24" customFormat="1" ht="15"/>
    <row r="1264" s="24" customFormat="1" ht="15"/>
    <row r="1265" s="24" customFormat="1" ht="15"/>
    <row r="1266" s="24" customFormat="1" ht="15"/>
    <row r="1267" s="24" customFormat="1" ht="15"/>
    <row r="1268" s="24" customFormat="1" ht="15"/>
    <row r="1269" s="24" customFormat="1" ht="15"/>
    <row r="1270" s="24" customFormat="1" ht="15"/>
    <row r="1271" s="24" customFormat="1" ht="15"/>
    <row r="1272" s="24" customFormat="1" ht="15"/>
    <row r="1273" s="24" customFormat="1" ht="15"/>
    <row r="1274" s="24" customFormat="1" ht="15"/>
    <row r="1275" s="24" customFormat="1" ht="15"/>
    <row r="1276" s="24" customFormat="1" ht="15"/>
    <row r="1277" s="24" customFormat="1" ht="15"/>
    <row r="1278" s="24" customFormat="1" ht="15"/>
    <row r="1279" s="24" customFormat="1" ht="15"/>
    <row r="1280" s="24" customFormat="1" ht="15"/>
    <row r="1281" s="24" customFormat="1" ht="15"/>
    <row r="1282" s="24" customFormat="1" ht="15"/>
    <row r="1283" s="24" customFormat="1" ht="15"/>
    <row r="1284" s="24" customFormat="1" ht="15"/>
    <row r="1285" s="24" customFormat="1" ht="15"/>
    <row r="1286" s="24" customFormat="1" ht="15"/>
    <row r="1287" s="24" customFormat="1" ht="15"/>
    <row r="1288" s="24" customFormat="1" ht="15"/>
    <row r="1289" s="24" customFormat="1" ht="15"/>
    <row r="1290" s="24" customFormat="1" ht="15"/>
    <row r="1291" s="24" customFormat="1" ht="15"/>
    <row r="1292" s="24" customFormat="1" ht="15"/>
    <row r="1293" s="24" customFormat="1" ht="15"/>
    <row r="1294" s="24" customFormat="1" ht="15"/>
    <row r="1295" s="24" customFormat="1" ht="15"/>
    <row r="1296" s="24" customFormat="1" ht="15"/>
    <row r="1297" s="24" customFormat="1" ht="15"/>
    <row r="1298" s="24" customFormat="1" ht="15"/>
    <row r="1299" s="24" customFormat="1" ht="15"/>
    <row r="1300" s="24" customFormat="1" ht="15"/>
    <row r="1301" s="24" customFormat="1" ht="15"/>
    <row r="1302" s="24" customFormat="1" ht="15"/>
    <row r="1303" s="24" customFormat="1" ht="15"/>
    <row r="1304" s="24" customFormat="1" ht="15"/>
    <row r="1305" s="24" customFormat="1" ht="15"/>
    <row r="1306" s="24" customFormat="1" ht="15"/>
    <row r="1307" s="24" customFormat="1" ht="15"/>
    <row r="1308" s="24" customFormat="1" ht="15"/>
    <row r="1309" s="24" customFormat="1" ht="15"/>
    <row r="1310" s="24" customFormat="1" ht="15"/>
    <row r="1311" s="24" customFormat="1" ht="15"/>
    <row r="1312" s="24" customFormat="1" ht="15"/>
    <row r="1313" s="24" customFormat="1" ht="15"/>
    <row r="1314" s="24" customFormat="1" ht="15"/>
    <row r="1315" s="24" customFormat="1" ht="15"/>
    <row r="1316" s="24" customFormat="1" ht="15"/>
    <row r="1317" s="24" customFormat="1" ht="15"/>
    <row r="1318" s="24" customFormat="1" ht="15"/>
    <row r="1319" s="24" customFormat="1" ht="15"/>
    <row r="1320" s="24" customFormat="1" ht="15"/>
    <row r="1321" s="24" customFormat="1" ht="15"/>
    <row r="1322" s="24" customFormat="1" ht="15"/>
    <row r="1323" s="24" customFormat="1" ht="15"/>
    <row r="1324" s="24" customFormat="1" ht="15"/>
    <row r="1325" s="24" customFormat="1" ht="15"/>
    <row r="1326" s="24" customFormat="1" ht="15"/>
    <row r="1327" s="24" customFormat="1" ht="15"/>
    <row r="1328" s="24" customFormat="1" ht="15"/>
    <row r="1329" s="24" customFormat="1" ht="15"/>
    <row r="1330" s="24" customFormat="1" ht="15"/>
    <row r="1331" s="24" customFormat="1" ht="15"/>
    <row r="1332" s="24" customFormat="1" ht="15"/>
    <row r="1333" s="24" customFormat="1" ht="15"/>
    <row r="1334" s="24" customFormat="1" ht="15"/>
    <row r="1335" s="24" customFormat="1" ht="15"/>
    <row r="1336" s="24" customFormat="1" ht="15"/>
    <row r="1337" s="24" customFormat="1" ht="15"/>
    <row r="1338" s="24" customFormat="1" ht="15"/>
    <row r="1339" s="24" customFormat="1" ht="15"/>
    <row r="1340" s="24" customFormat="1" ht="15"/>
    <row r="1341" s="24" customFormat="1" ht="15"/>
    <row r="1342" s="24" customFormat="1" ht="15"/>
    <row r="1343" s="24" customFormat="1" ht="15"/>
    <row r="1344" s="24" customFormat="1" ht="15"/>
    <row r="1345" s="24" customFormat="1" ht="15"/>
    <row r="1346" s="24" customFormat="1" ht="15"/>
    <row r="1347" s="24" customFormat="1" ht="15"/>
    <row r="1348" s="24" customFormat="1" ht="15"/>
    <row r="1349" s="24" customFormat="1" ht="15"/>
    <row r="1350" s="24" customFormat="1" ht="15"/>
    <row r="1351" s="24" customFormat="1" ht="15"/>
    <row r="1352" s="24" customFormat="1" ht="15"/>
    <row r="1353" s="24" customFormat="1" ht="15"/>
    <row r="1354" s="24" customFormat="1" ht="15"/>
    <row r="1355" s="24" customFormat="1" ht="15"/>
    <row r="1356" s="24" customFormat="1" ht="15"/>
    <row r="1357" s="24" customFormat="1" ht="15"/>
    <row r="1358" s="24" customFormat="1" ht="15"/>
    <row r="1359" s="24" customFormat="1" ht="15"/>
    <row r="1360" s="24" customFormat="1" ht="15"/>
    <row r="1361" s="24" customFormat="1" ht="15"/>
    <row r="1362" s="24" customFormat="1" ht="15"/>
    <row r="1363" s="24" customFormat="1" ht="15"/>
    <row r="1364" s="24" customFormat="1" ht="15"/>
    <row r="1365" s="24" customFormat="1" ht="15"/>
    <row r="1366" s="24" customFormat="1" ht="15"/>
    <row r="1367" s="24" customFormat="1" ht="15"/>
    <row r="1368" s="24" customFormat="1" ht="15"/>
    <row r="1369" s="24" customFormat="1" ht="15"/>
    <row r="1370" s="24" customFormat="1" ht="15"/>
    <row r="1371" s="24" customFormat="1" ht="15"/>
    <row r="1372" s="24" customFormat="1" ht="15"/>
    <row r="1373" s="24" customFormat="1" ht="15"/>
    <row r="1374" s="24" customFormat="1" ht="15"/>
    <row r="1375" s="24" customFormat="1" ht="15"/>
    <row r="1376" s="24" customFormat="1" ht="15"/>
    <row r="1377" s="24" customFormat="1" ht="15"/>
    <row r="1378" s="24" customFormat="1" ht="15"/>
    <row r="1379" s="24" customFormat="1" ht="15"/>
    <row r="1380" s="24" customFormat="1" ht="15"/>
    <row r="1381" s="24" customFormat="1" ht="15"/>
    <row r="1382" s="24" customFormat="1" ht="15"/>
    <row r="1383" s="24" customFormat="1" ht="15"/>
    <row r="1384" s="24" customFormat="1" ht="15"/>
    <row r="1385" s="24" customFormat="1" ht="15"/>
    <row r="1386" s="24" customFormat="1" ht="15"/>
    <row r="1387" s="24" customFormat="1" ht="15"/>
    <row r="1388" s="24" customFormat="1" ht="15"/>
    <row r="1389" s="24" customFormat="1" ht="15"/>
    <row r="1390" s="24" customFormat="1" ht="15"/>
    <row r="1391" s="24" customFormat="1" ht="15"/>
    <row r="1392" s="24" customFormat="1" ht="15"/>
    <row r="1393" s="24" customFormat="1" ht="15"/>
    <row r="1394" s="24" customFormat="1" ht="15"/>
  </sheetData>
  <sheetProtection password="FA9C" sheet="1" objects="1" scenarios="1"/>
  <mergeCells count="2">
    <mergeCell ref="C11:I11"/>
    <mergeCell ref="C7:I9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ChmihalovEN</dc:creator>
  <cp:keywords/>
  <dc:description/>
  <cp:lastModifiedBy>Бородулина Ульяна Павловна</cp:lastModifiedBy>
  <cp:lastPrinted>2017-10-30T08:50:32Z</cp:lastPrinted>
  <dcterms:created xsi:type="dcterms:W3CDTF">2017-10-25T09:12:38Z</dcterms:created>
  <dcterms:modified xsi:type="dcterms:W3CDTF">2019-12-04T09:49:32Z</dcterms:modified>
  <cp:category/>
  <cp:version/>
  <cp:contentType/>
  <cp:contentStatus/>
</cp:coreProperties>
</file>